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21-2022 BUDGET FILES\"/>
    </mc:Choice>
  </mc:AlternateContent>
  <bookViews>
    <workbookView xWindow="0" yWindow="12090" windowWidth="26655" windowHeight="11670" firstSheet="42" activeTab="47"/>
  </bookViews>
  <sheets>
    <sheet name="Sheet1" sheetId="25" state="hidden" r:id="rId1"/>
    <sheet name="BUDGET HIGHLIGHTS" sheetId="99" r:id="rId2"/>
    <sheet name="SUPPLEMENTAL INFO" sheetId="100" r:id="rId3"/>
    <sheet name="GENERAL FUND SUMMARY" sheetId="26" r:id="rId4"/>
    <sheet name="GENERAL FUND REVENUE" sheetId="59" r:id="rId5"/>
    <sheet name="51100" sheetId="2" r:id="rId6"/>
    <sheet name="51101 COURTHSE EXP" sheetId="70" r:id="rId7"/>
    <sheet name="51102 CRT HOUSE ANNEX II" sheetId="71" r:id="rId8"/>
    <sheet name="51210" sheetId="31" r:id="rId9"/>
    <sheet name="51300" sheetId="30" r:id="rId10"/>
    <sheet name="51600" sheetId="3" r:id="rId11"/>
    <sheet name="51910" sheetId="36" r:id="rId12"/>
    <sheet name="51920" sheetId="37" r:id="rId13"/>
    <sheet name="52100" sheetId="4" r:id="rId14"/>
    <sheet name="52300" sheetId="66" r:id="rId15"/>
    <sheet name="52900" sheetId="39" r:id="rId16"/>
    <sheet name="52950" sheetId="52" r:id="rId17"/>
    <sheet name="55450" sheetId="90" r:id="rId18"/>
    <sheet name="56300" sheetId="48" r:id="rId19"/>
    <sheet name="57000" sheetId="101" r:id="rId20"/>
    <sheet name="57100" sheetId="46" r:id="rId21"/>
    <sheet name="59200" sheetId="50" r:id="rId22"/>
    <sheet name="111 Revenue-Other Sources" sheetId="9" r:id="rId23"/>
    <sheet name="111-53700-Expenses" sheetId="7" r:id="rId24"/>
    <sheet name="102-Debt Reduction" sheetId="60" r:id="rId25"/>
    <sheet name="112 Rev &amp; Exp Other Source-Uses" sheetId="10" r:id="rId26"/>
    <sheet name="113-Rev and other sources" sheetId="11" r:id="rId27"/>
    <sheet name="116-Revenue &amp; Exp" sheetId="29" r:id="rId28"/>
    <sheet name="117-Rev-Other Sources &amp; Expense" sheetId="12" r:id="rId29"/>
    <sheet name="118-Revenue &amp; Expenses" sheetId="19" r:id="rId30"/>
    <sheet name="119-Revenues &amp; Expenses" sheetId="65" r:id="rId31"/>
    <sheet name="232 Civil Defense" sheetId="55" r:id="rId32"/>
    <sheet name="511-SOLID WASTE " sheetId="72" r:id="rId33"/>
    <sheet name="MOTOR VEHICLE TRAINING" sheetId="68" r:id="rId34"/>
    <sheet name="MANUFACTURED HOMES" sheetId="73" r:id="rId35"/>
    <sheet name="SHERIFF CONDEMNATION" sheetId="83" r:id="rId36"/>
    <sheet name="PC DIALYSIS RENTAL" sheetId="89" r:id="rId37"/>
    <sheet name="2007 PBA WARRANT (JAIL LEASE)" sheetId="84" r:id="rId38"/>
    <sheet name="2007 GEN OBLIG WRNT" sheetId="88" r:id="rId39"/>
    <sheet name="2010-A GEN OBLIG WRNT (HOTEL)" sheetId="87" r:id="rId40"/>
    <sheet name="2010-B GEN OBLIG WRNT (RENOVAT)" sheetId="86" r:id="rId41"/>
    <sheet name="2013-A GEN OBLIG WRNT" sheetId="85" r:id="rId42"/>
    <sheet name="2013-B GEN OBLIG WRNT" sheetId="82" r:id="rId43"/>
    <sheet name="DEBT SERVICE" sheetId="74" r:id="rId44"/>
    <sheet name="PC HISTORIC JAIL FUND" sheetId="93" r:id="rId45"/>
    <sheet name="REBUILD AMERICA" sheetId="94" r:id="rId46"/>
    <sheet name="FEDERAL EXCHANGE" sheetId="95" r:id="rId47"/>
    <sheet name="AMERICAN RESCUE PLAN" sheetId="98" r:id="rId48"/>
  </sheets>
  <externalReferences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Print_Area" localSheetId="24">'102-Debt Reduction'!$A$1:$C$20</definedName>
    <definedName name="_xlnm.Print_Area" localSheetId="22">'111 Revenue-Other Sources'!$B$1:$D$39</definedName>
    <definedName name="_xlnm.Print_Area" localSheetId="23">'111-53700-Expenses'!$B$5:$D$94</definedName>
    <definedName name="_xlnm.Print_Area" localSheetId="25">'112 Rev &amp; Exp Other Source-Uses'!$A$1:$C$16</definedName>
    <definedName name="_xlnm.Print_Area" localSheetId="26">'113-Rev and other sources'!$A$1:$D$17</definedName>
    <definedName name="_xlnm.Print_Area" localSheetId="27">'116-Revenue &amp; Exp'!$A$1:$C$16</definedName>
    <definedName name="_xlnm.Print_Area" localSheetId="28">'117-Rev-Other Sources &amp; Expense'!$A$1:$C$24</definedName>
    <definedName name="_xlnm.Print_Area" localSheetId="29">'118-Revenue &amp; Expenses'!$A$1:$C$16</definedName>
    <definedName name="_xlnm.Print_Area" localSheetId="30">'119-Revenues &amp; Expenses'!$A$1:$C$14</definedName>
    <definedName name="_xlnm.Print_Area" localSheetId="38">'2007 GEN OBLIG WRNT'!$A$1:$C$14</definedName>
    <definedName name="_xlnm.Print_Area" localSheetId="37">'2007 PBA WARRANT (JAIL LEASE)'!$A$1:$C$16</definedName>
    <definedName name="_xlnm.Print_Area" localSheetId="39">'2010-A GEN OBLIG WRNT (HOTEL)'!$A$1:$C$14</definedName>
    <definedName name="_xlnm.Print_Area" localSheetId="40">'2010-B GEN OBLIG WRNT (RENOVAT)'!$A$1:$C$15</definedName>
    <definedName name="_xlnm.Print_Area" localSheetId="41">'2013-A GEN OBLIG WRNT'!$A$1:$C$16</definedName>
    <definedName name="_xlnm.Print_Area" localSheetId="42">'2013-B GEN OBLIG WRNT'!$A$1:$C$16</definedName>
    <definedName name="_xlnm.Print_Area" localSheetId="31">'232 Civil Defense'!$A$1:$C$57</definedName>
    <definedName name="_xlnm.Print_Area" localSheetId="5">'51100'!$B$1:$D$76</definedName>
    <definedName name="_xlnm.Print_Area" localSheetId="6">'51101 COURTHSE EXP'!$C$1:$E$31</definedName>
    <definedName name="_xlnm.Print_Area" localSheetId="7">'51102 CRT HOUSE ANNEX II'!$C$2:$E$23</definedName>
    <definedName name="_xlnm.Print_Area" localSheetId="32">'511-SOLID WASTE '!$C$2:$E$30</definedName>
    <definedName name="_xlnm.Print_Area" localSheetId="8">'51210'!$A$1:$C$10</definedName>
    <definedName name="_xlnm.Print_Area" localSheetId="9">'51300'!$C$1:$E$37</definedName>
    <definedName name="_xlnm.Print_Area" localSheetId="10">'51600'!$A$1:$C$38</definedName>
    <definedName name="_xlnm.Print_Area" localSheetId="11">'51910'!$A$1:$C$20</definedName>
    <definedName name="_xlnm.Print_Area" localSheetId="12">'51920'!$C$1:$E$23</definedName>
    <definedName name="_xlnm.Print_Area" localSheetId="13">'52100'!$A$1:$C$59</definedName>
    <definedName name="_xlnm.Print_Area" localSheetId="14">'52300'!$A$1:$C$6</definedName>
    <definedName name="_xlnm.Print_Area" localSheetId="15">'52900'!$A$1:$C$6</definedName>
    <definedName name="_xlnm.Print_Area" localSheetId="16">'52950'!$A$1:$C$12</definedName>
    <definedName name="_xlnm.Print_Area" localSheetId="17">'55450'!$A$1:$C$7</definedName>
    <definedName name="_xlnm.Print_Area" localSheetId="18">'56300'!$A$1:$C$25</definedName>
    <definedName name="_xlnm.Print_Area" localSheetId="20">'57100'!$A$1:$C$15</definedName>
    <definedName name="_xlnm.Print_Area" localSheetId="21">'59200'!$A$1:$C$17</definedName>
    <definedName name="_xlnm.Print_Area" localSheetId="47">'AMERICAN RESCUE PLAN'!$A$1:$C$28</definedName>
    <definedName name="_xlnm.Print_Area" localSheetId="1">'BUDGET HIGHLIGHTS'!$B$2:$C$23</definedName>
    <definedName name="_xlnm.Print_Area" localSheetId="43">'DEBT SERVICE'!$A$1:$C$22</definedName>
    <definedName name="_xlnm.Print_Area" localSheetId="46">'FEDERAL EXCHANGE'!$A$1:$C$14</definedName>
    <definedName name="_xlnm.Print_Area" localSheetId="4">'GENERAL FUND REVENUE'!$F$1:$H$70</definedName>
    <definedName name="_xlnm.Print_Area" localSheetId="3">'GENERAL FUND SUMMARY'!$A$1:$AO$76</definedName>
    <definedName name="_xlnm.Print_Area" localSheetId="34">'MANUFACTURED HOMES'!$A$1:$C$16</definedName>
    <definedName name="_xlnm.Print_Area" localSheetId="33">'MOTOR VEHICLE TRAINING'!$A$1:$C$16</definedName>
    <definedName name="_xlnm.Print_Area" localSheetId="36">'PC DIALYSIS RENTAL'!$A$1:$C$16</definedName>
    <definedName name="_xlnm.Print_Area" localSheetId="44">'PC HISTORIC JAIL FUND'!$A$1:$C$15</definedName>
    <definedName name="_xlnm.Print_Area" localSheetId="45">'REBUILD AMERICA'!$A$1:$C$14</definedName>
    <definedName name="_xlnm.Print_Area" localSheetId="35">'SHERIFF CONDEMNATION'!$A$1:$C$16</definedName>
    <definedName name="_xlnm.Print_Area" localSheetId="2">'SUPPLEMENTAL INFO'!$C$1:$L$20</definedName>
    <definedName name="_xlnm.Print_Titles" localSheetId="22">'111 Revenue-Other Sources'!$1:$4</definedName>
    <definedName name="_xlnm.Print_Titles" localSheetId="23">'111-53700-Expenses'!$1:$4</definedName>
    <definedName name="_xlnm.Print_Titles" localSheetId="31">'232 Civil Defense'!$1:$3</definedName>
    <definedName name="_xlnm.Print_Titles" localSheetId="5">'51100'!$1:$4</definedName>
    <definedName name="_xlnm.Print_Titles" localSheetId="9">'51300'!$1:$4</definedName>
    <definedName name="_xlnm.Print_Titles" localSheetId="10">'51600'!$1:$4</definedName>
    <definedName name="_xlnm.Print_Titles" localSheetId="12">'51920'!$1:$4</definedName>
    <definedName name="_xlnm.Print_Titles" localSheetId="13">'52100'!$1:$4</definedName>
    <definedName name="_xlnm.Print_Titles" localSheetId="18">'56300'!$1:$4</definedName>
    <definedName name="_xlnm.Print_Titles" localSheetId="4">'GENERAL FUND REVENUE'!$1:$5</definedName>
    <definedName name="_xlnm.Print_Titles" localSheetId="3">'GENERAL FUND SUMMARY'!$1:$3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6" l="1"/>
  <c r="C13" i="46"/>
  <c r="D25" i="2"/>
  <c r="D7" i="2"/>
  <c r="D36" i="9" l="1"/>
  <c r="H63" i="59"/>
  <c r="C20" i="60"/>
  <c r="D29" i="9"/>
  <c r="AO58" i="26"/>
  <c r="C15" i="101"/>
  <c r="C15" i="100"/>
  <c r="C10" i="100"/>
  <c r="AO16" i="26" l="1"/>
  <c r="C15" i="98" l="1"/>
  <c r="C9" i="98"/>
  <c r="C14" i="89" l="1"/>
  <c r="C7" i="89"/>
  <c r="C14" i="60" l="1"/>
  <c r="AO17" i="26" l="1"/>
  <c r="AO12" i="26"/>
  <c r="AO13" i="26"/>
  <c r="AO14" i="26"/>
  <c r="C15" i="29"/>
  <c r="C8" i="29"/>
  <c r="C59" i="4" l="1"/>
  <c r="C20" i="36"/>
  <c r="C38" i="3"/>
  <c r="E37" i="30"/>
  <c r="D55" i="2"/>
  <c r="H69" i="59" l="1"/>
  <c r="C7" i="90"/>
  <c r="H59" i="59" l="1"/>
  <c r="H70" i="59" l="1"/>
  <c r="AO10" i="26"/>
  <c r="AO68" i="26" l="1"/>
  <c r="AO71" i="26"/>
  <c r="AO67" i="26"/>
  <c r="C11" i="89"/>
  <c r="C11" i="83"/>
  <c r="C10" i="73"/>
  <c r="C10" i="68"/>
  <c r="E23" i="71" l="1"/>
  <c r="AO28" i="26" s="1"/>
  <c r="E31" i="70"/>
  <c r="AO27" i="26" s="1"/>
  <c r="C57" i="55" l="1"/>
  <c r="C11" i="55" l="1"/>
  <c r="C16" i="55"/>
  <c r="C18" i="55" l="1"/>
  <c r="C58" i="55" s="1"/>
  <c r="E11" i="72"/>
  <c r="C14" i="95"/>
  <c r="C9" i="95"/>
  <c r="C14" i="94" l="1"/>
  <c r="C9" i="94"/>
  <c r="C15" i="93"/>
  <c r="C10" i="93"/>
  <c r="C22" i="74"/>
  <c r="C10" i="74"/>
  <c r="C16" i="82"/>
  <c r="C10" i="82"/>
  <c r="C16" i="85"/>
  <c r="C10" i="85"/>
  <c r="C15" i="86"/>
  <c r="C10" i="86"/>
  <c r="C14" i="87"/>
  <c r="C10" i="87"/>
  <c r="C14" i="88"/>
  <c r="C9" i="88"/>
  <c r="C16" i="84"/>
  <c r="C10" i="84"/>
  <c r="C16" i="89" l="1"/>
  <c r="C16" i="83"/>
  <c r="C16" i="73" l="1"/>
  <c r="C16" i="68" l="1"/>
  <c r="E27" i="72" l="1"/>
  <c r="D37" i="9" l="1"/>
  <c r="D39" i="9" l="1"/>
  <c r="C14" i="65"/>
  <c r="C8" i="65"/>
  <c r="C16" i="19" l="1"/>
  <c r="C10" i="19"/>
  <c r="C24" i="12" l="1"/>
  <c r="C14" i="12"/>
  <c r="C9" i="12" l="1"/>
  <c r="C16" i="12" s="1"/>
  <c r="C17" i="11" l="1"/>
  <c r="C11" i="11"/>
  <c r="D82" i="7" l="1"/>
  <c r="D94" i="7" l="1"/>
  <c r="C16" i="10"/>
  <c r="C11" i="10"/>
  <c r="C17" i="50"/>
  <c r="AO61" i="26" s="1"/>
  <c r="C15" i="46"/>
  <c r="AO59" i="26" s="1"/>
  <c r="C25" i="48"/>
  <c r="AO53" i="26" s="1"/>
  <c r="AO52" i="26"/>
  <c r="C11" i="52"/>
  <c r="AO44" i="26" s="1"/>
  <c r="C6" i="39"/>
  <c r="AO51" i="26" s="1"/>
  <c r="C6" i="66"/>
  <c r="AO43" i="26" s="1"/>
  <c r="AO42" i="26"/>
  <c r="AO39" i="26"/>
  <c r="AO37" i="26"/>
  <c r="AO35" i="26"/>
  <c r="AO22" i="26"/>
  <c r="E23" i="37" l="1"/>
  <c r="AO40" i="26" s="1"/>
  <c r="C7" i="31"/>
  <c r="AO29" i="26" s="1"/>
  <c r="AO18" i="26" l="1"/>
  <c r="AN44" i="26" l="1"/>
  <c r="AN42" i="26"/>
  <c r="AO72" i="26"/>
  <c r="AN72" i="26"/>
  <c r="AN37" i="26"/>
  <c r="AN35" i="26"/>
  <c r="AN33" i="26" l="1"/>
  <c r="AN31" i="26"/>
  <c r="AN30" i="26"/>
  <c r="AN27" i="26"/>
  <c r="AN14" i="26"/>
  <c r="AN13" i="26"/>
  <c r="AN12" i="26"/>
  <c r="AN28" i="26"/>
  <c r="AN10" i="26" l="1"/>
  <c r="AN18" i="26" s="1"/>
  <c r="AN22" i="26" l="1"/>
  <c r="E22" i="12" l="1"/>
  <c r="E21" i="12"/>
  <c r="E20" i="12"/>
  <c r="D23" i="12"/>
  <c r="E23" i="12" l="1"/>
  <c r="AM52" i="26" l="1"/>
  <c r="AM71" i="26"/>
  <c r="AM68" i="26"/>
  <c r="AM60" i="26"/>
  <c r="AM57" i="26"/>
  <c r="AM56" i="26"/>
  <c r="AM55" i="26"/>
  <c r="AM54" i="26"/>
  <c r="AM50" i="26"/>
  <c r="AM49" i="26"/>
  <c r="AM48" i="26"/>
  <c r="AM47" i="26"/>
  <c r="AM46" i="26"/>
  <c r="AM45" i="26"/>
  <c r="AM41" i="26"/>
  <c r="AM38" i="26"/>
  <c r="AM36" i="26"/>
  <c r="AM34" i="26"/>
  <c r="AM32" i="26"/>
  <c r="AL69" i="26"/>
  <c r="AM10" i="26" l="1"/>
  <c r="AM53" i="26" l="1"/>
  <c r="AM69" i="26"/>
  <c r="AM72" i="26" s="1"/>
  <c r="AL12" i="26" l="1"/>
  <c r="AM12" i="26" s="1"/>
  <c r="AL14" i="26" l="1"/>
  <c r="AM14" i="26" s="1"/>
  <c r="AL13" i="26"/>
  <c r="AM13" i="26" s="1"/>
  <c r="AL10" i="26"/>
  <c r="AN29" i="26" l="1"/>
  <c r="AM18" i="26"/>
  <c r="AM59" i="26"/>
  <c r="AK53" i="26"/>
  <c r="AK71" i="26"/>
  <c r="AK70" i="26"/>
  <c r="AK68" i="26"/>
  <c r="AK60" i="26"/>
  <c r="AK57" i="26"/>
  <c r="AK56" i="26"/>
  <c r="AK55" i="26"/>
  <c r="AK54" i="26"/>
  <c r="AK50" i="26"/>
  <c r="AK49" i="26"/>
  <c r="AK48" i="26"/>
  <c r="AK47" i="26"/>
  <c r="AK46" i="26"/>
  <c r="AK45" i="26"/>
  <c r="AK41" i="26"/>
  <c r="AK38" i="26"/>
  <c r="AK36" i="26"/>
  <c r="AK34" i="26"/>
  <c r="AK32" i="26"/>
  <c r="AK22" i="26"/>
  <c r="AG13" i="26"/>
  <c r="AG14" i="26"/>
  <c r="AG12" i="26"/>
  <c r="AK27" i="26" l="1"/>
  <c r="AL59" i="26"/>
  <c r="AL52" i="26" l="1"/>
  <c r="AJ52" i="26"/>
  <c r="AK52" i="26" s="1"/>
  <c r="AL42" i="26" l="1"/>
  <c r="AM42" i="26" s="1"/>
  <c r="AJ69" i="26"/>
  <c r="AK69" i="26" s="1"/>
  <c r="AK72" i="26" s="1"/>
  <c r="AL35" i="26"/>
  <c r="AM35" i="26" s="1"/>
  <c r="AJ35" i="26"/>
  <c r="AK35" i="26" s="1"/>
  <c r="AJ14" i="26"/>
  <c r="AK14" i="26" s="1"/>
  <c r="AJ13" i="26"/>
  <c r="AK13" i="26" s="1"/>
  <c r="AJ12" i="26"/>
  <c r="AK12" i="26" s="1"/>
  <c r="AJ10" i="26"/>
  <c r="AK10" i="26" s="1"/>
  <c r="AM37" i="26" l="1"/>
  <c r="AL37" i="26"/>
  <c r="AL22" i="26"/>
  <c r="AM22" i="26" s="1"/>
  <c r="AJ72" i="26"/>
  <c r="AK18" i="26"/>
  <c r="AJ18" i="26" l="1"/>
  <c r="AL61" i="26"/>
  <c r="AM61" i="26" s="1"/>
  <c r="AJ61" i="26"/>
  <c r="AK61" i="26" s="1"/>
  <c r="AL53" i="26"/>
  <c r="AJ53" i="26"/>
  <c r="AL51" i="26" l="1"/>
  <c r="AM51" i="26" s="1"/>
  <c r="AI69" i="26" l="1"/>
  <c r="AH68" i="26"/>
  <c r="AI51" i="26" l="1"/>
  <c r="AG51" i="26"/>
  <c r="AH61" i="26"/>
  <c r="AH60" i="26"/>
  <c r="AH58" i="26"/>
  <c r="AH57" i="26"/>
  <c r="AH56" i="26"/>
  <c r="AH55" i="26"/>
  <c r="AH54" i="26"/>
  <c r="AH52" i="26"/>
  <c r="AH50" i="26"/>
  <c r="AH49" i="26"/>
  <c r="AH48" i="26"/>
  <c r="AH47" i="26"/>
  <c r="AH46" i="26"/>
  <c r="AH45" i="26"/>
  <c r="AH41" i="26"/>
  <c r="AH38" i="26"/>
  <c r="AH36" i="26"/>
  <c r="AH34" i="26"/>
  <c r="AH32" i="26"/>
  <c r="AI43" i="26"/>
  <c r="AI14" i="26"/>
  <c r="AI13" i="26"/>
  <c r="AI12" i="26"/>
  <c r="AI10" i="26"/>
  <c r="AG10" i="26" l="1"/>
  <c r="AL39" i="26"/>
  <c r="AM39" i="26" s="1"/>
  <c r="AG37" i="26"/>
  <c r="AJ39" i="26" l="1"/>
  <c r="AK39" i="26" s="1"/>
  <c r="AI39" i="26"/>
  <c r="AG39" i="26"/>
  <c r="AJ59" i="26" l="1"/>
  <c r="AK59" i="26" s="1"/>
  <c r="AG59" i="26"/>
  <c r="AL44" i="26"/>
  <c r="AM44" i="26" s="1"/>
  <c r="AJ51" i="26"/>
  <c r="AK51" i="26" s="1"/>
  <c r="AG43" i="26"/>
  <c r="AJ42" i="26"/>
  <c r="AK42" i="26" s="1"/>
  <c r="AI42" i="26"/>
  <c r="AL40" i="26"/>
  <c r="AM40" i="26" s="1"/>
  <c r="AJ22" i="26"/>
  <c r="AL27" i="26"/>
  <c r="AM27" i="26" s="1"/>
  <c r="AL28" i="26"/>
  <c r="AM28" i="26" s="1"/>
  <c r="AL29" i="26"/>
  <c r="AM29" i="26" s="1"/>
  <c r="AL30" i="26"/>
  <c r="AM30" i="26" s="1"/>
  <c r="AL31" i="26"/>
  <c r="AM31" i="26" s="1"/>
  <c r="AL33" i="26"/>
  <c r="AM33" i="26" s="1"/>
  <c r="AJ37" i="26"/>
  <c r="AK37" i="26" s="1"/>
  <c r="AI37" i="26"/>
  <c r="AG33" i="26"/>
  <c r="AI35" i="26"/>
  <c r="AG35" i="26"/>
  <c r="AG31" i="26"/>
  <c r="AG30" i="26"/>
  <c r="AG29" i="26"/>
  <c r="AI22" i="26"/>
  <c r="AL72" i="26"/>
  <c r="AI72" i="26"/>
  <c r="AG72" i="26"/>
  <c r="AL18" i="26"/>
  <c r="AI18" i="26"/>
  <c r="AG18" i="26"/>
  <c r="AJ44" i="26" l="1"/>
  <c r="AK44" i="26" s="1"/>
  <c r="AI59" i="26"/>
  <c r="AI44" i="26"/>
  <c r="AJ28" i="26"/>
  <c r="AK28" i="26" s="1"/>
  <c r="AI28" i="26"/>
  <c r="AJ27" i="26"/>
  <c r="AI27" i="26"/>
  <c r="AJ31" i="26"/>
  <c r="AK31" i="26" s="1"/>
  <c r="AI31" i="26"/>
  <c r="AJ33" i="26"/>
  <c r="AK33" i="26" s="1"/>
  <c r="AI33" i="26"/>
  <c r="AJ30" i="26"/>
  <c r="AK30" i="26" s="1"/>
  <c r="AI30" i="26"/>
  <c r="AJ29" i="26"/>
  <c r="AK29" i="26" s="1"/>
  <c r="AI29" i="26"/>
  <c r="AJ40" i="26"/>
  <c r="AK40" i="26" s="1"/>
  <c r="AI40" i="26"/>
  <c r="AJ43" i="26"/>
  <c r="AK43" i="26" s="1"/>
  <c r="AL43" i="26"/>
  <c r="AM43" i="26" s="1"/>
  <c r="AN43" i="26" s="1"/>
  <c r="AG44" i="26"/>
  <c r="AG42" i="26"/>
  <c r="AG40" i="26"/>
  <c r="AG28" i="26"/>
  <c r="AG27" i="26"/>
  <c r="AG22" i="26"/>
  <c r="AN62" i="26" l="1"/>
  <c r="AN74" i="26" s="1"/>
  <c r="AO62" i="26"/>
  <c r="AO74" i="26" s="1"/>
  <c r="AO75" i="26" s="1"/>
  <c r="AI62" i="26"/>
  <c r="AI74" i="26" s="1"/>
  <c r="AI77" i="26" s="1"/>
  <c r="AG62" i="26"/>
  <c r="AG74" i="26" s="1"/>
  <c r="AG77" i="26" s="1"/>
  <c r="AD43" i="26" l="1"/>
  <c r="AH43" i="26" s="1"/>
  <c r="AD71" i="26" l="1"/>
  <c r="AH71" i="26" s="1"/>
  <c r="AE62" i="26" l="1"/>
  <c r="AE72" i="26"/>
  <c r="AA61" i="26"/>
  <c r="AD53" i="26"/>
  <c r="AH53" i="26" s="1"/>
  <c r="AD51" i="26"/>
  <c r="AH51" i="26" s="1"/>
  <c r="AD28" i="26" l="1"/>
  <c r="AH28" i="26" s="1"/>
  <c r="AD40" i="26"/>
  <c r="AH40" i="26" s="1"/>
  <c r="AD27" i="26"/>
  <c r="AH27" i="26" s="1"/>
  <c r="AD33" i="26"/>
  <c r="AH33" i="26" s="1"/>
  <c r="AD39" i="26"/>
  <c r="AH39" i="26" s="1"/>
  <c r="AD42" i="26"/>
  <c r="AH42" i="26" s="1"/>
  <c r="AD30" i="26"/>
  <c r="AH30" i="26" s="1"/>
  <c r="AD35" i="26"/>
  <c r="AH35" i="26" s="1"/>
  <c r="AD29" i="26"/>
  <c r="AH29" i="26" s="1"/>
  <c r="AE74" i="26"/>
  <c r="AD37" i="26" l="1"/>
  <c r="AH37" i="26" s="1"/>
  <c r="AD44" i="26"/>
  <c r="AH44" i="26" s="1"/>
  <c r="AD22" i="26" l="1"/>
  <c r="AH22" i="26" s="1"/>
  <c r="AA69" i="26"/>
  <c r="AD13" i="26" l="1"/>
  <c r="AH13" i="26" s="1"/>
  <c r="Y69" i="26"/>
  <c r="Z69" i="26" s="1"/>
  <c r="Y40" i="26"/>
  <c r="Y39" i="26"/>
  <c r="Y37" i="26"/>
  <c r="Y35" i="26"/>
  <c r="Y33" i="26"/>
  <c r="Y31" i="26"/>
  <c r="Y30" i="26"/>
  <c r="Y29" i="26"/>
  <c r="Y28" i="26"/>
  <c r="Y27" i="26"/>
  <c r="Y22" i="26"/>
  <c r="Y14" i="26"/>
  <c r="Y13" i="26"/>
  <c r="Y12" i="26"/>
  <c r="Y10" i="26"/>
  <c r="AA12" i="26" l="1"/>
  <c r="AD10" i="26" l="1"/>
  <c r="AH10" i="26" s="1"/>
  <c r="AD14" i="26" l="1"/>
  <c r="AH14" i="26" s="1"/>
  <c r="AD59" i="26" l="1"/>
  <c r="AH59" i="26" s="1"/>
  <c r="AA71" i="26" l="1"/>
  <c r="AA67" i="26" l="1"/>
  <c r="AA14" i="26" l="1"/>
  <c r="AA13" i="26"/>
  <c r="AC70" i="26" l="1"/>
  <c r="AB70" i="26"/>
  <c r="AC67" i="26"/>
  <c r="AB67" i="26"/>
  <c r="AB61" i="26"/>
  <c r="AC60" i="26"/>
  <c r="AB60" i="26"/>
  <c r="AB58" i="26"/>
  <c r="AC57" i="26"/>
  <c r="AB57" i="26"/>
  <c r="AC56" i="26"/>
  <c r="AB56" i="26"/>
  <c r="AC55" i="26"/>
  <c r="AB55" i="26"/>
  <c r="AC54" i="26"/>
  <c r="AB54" i="26"/>
  <c r="AB52" i="26"/>
  <c r="AC50" i="26"/>
  <c r="AB50" i="26"/>
  <c r="AC49" i="26"/>
  <c r="AB49" i="26"/>
  <c r="AC48" i="26"/>
  <c r="AB48" i="26"/>
  <c r="AC47" i="26"/>
  <c r="AB47" i="26"/>
  <c r="AC46" i="26"/>
  <c r="AB46" i="26"/>
  <c r="AC45" i="26"/>
  <c r="AB45" i="26"/>
  <c r="AC41" i="26"/>
  <c r="AB41" i="26"/>
  <c r="AB38" i="26"/>
  <c r="AC36" i="26"/>
  <c r="AB36" i="26"/>
  <c r="AC34" i="26"/>
  <c r="AB34" i="26"/>
  <c r="Z71" i="26"/>
  <c r="AB71" i="26" s="1"/>
  <c r="Z68" i="26"/>
  <c r="AB68" i="26" s="1"/>
  <c r="Z32" i="26"/>
  <c r="AC32" i="26" s="1"/>
  <c r="Z43" i="26"/>
  <c r="Z53" i="26"/>
  <c r="Z42" i="26"/>
  <c r="Z37" i="26"/>
  <c r="Z35" i="26"/>
  <c r="Z40" i="26" l="1"/>
  <c r="AC68" i="26"/>
  <c r="Z22" i="26"/>
  <c r="AB32" i="26"/>
  <c r="AC71" i="26"/>
  <c r="Z72" i="26"/>
  <c r="Z10" i="26" l="1"/>
  <c r="AD69" i="26" l="1"/>
  <c r="AD72" i="26" l="1"/>
  <c r="AH72" i="26" s="1"/>
  <c r="AH69" i="26"/>
  <c r="Y43" i="26" l="1"/>
  <c r="V43" i="26"/>
  <c r="U43" i="26"/>
  <c r="X60" i="26"/>
  <c r="X57" i="26"/>
  <c r="X56" i="26"/>
  <c r="X55" i="26"/>
  <c r="X54" i="26"/>
  <c r="X50" i="26"/>
  <c r="X49" i="26"/>
  <c r="X48" i="26"/>
  <c r="X47" i="26"/>
  <c r="X46" i="26"/>
  <c r="X45" i="26"/>
  <c r="X41" i="26"/>
  <c r="X38" i="26"/>
  <c r="X36" i="26"/>
  <c r="X34" i="26"/>
  <c r="X32" i="26"/>
  <c r="Z14" i="26"/>
  <c r="U13" i="26"/>
  <c r="U14" i="26"/>
  <c r="U12" i="26"/>
  <c r="AB14" i="26" l="1"/>
  <c r="AC14" i="26"/>
  <c r="X43" i="26"/>
  <c r="Y53" i="26" l="1"/>
  <c r="U59" i="26"/>
  <c r="Z39" i="26" l="1"/>
  <c r="Z28" i="26" l="1"/>
  <c r="V28" i="26"/>
  <c r="Z27" i="26"/>
  <c r="U27" i="26" l="1"/>
  <c r="V27" i="26"/>
  <c r="U28" i="26"/>
  <c r="X28" i="26" s="1"/>
  <c r="X27" i="26" l="1"/>
  <c r="U22" i="26" l="1"/>
  <c r="V35" i="26" l="1"/>
  <c r="V29" i="26" l="1"/>
  <c r="V14" i="26" l="1"/>
  <c r="Y15" i="26" l="1"/>
  <c r="X11" i="26"/>
  <c r="Y52" i="26" l="1"/>
  <c r="Z30" i="26" l="1"/>
  <c r="Z31" i="26" l="1"/>
  <c r="AD31" i="26"/>
  <c r="AD62" i="26" l="1"/>
  <c r="AD74" i="26" s="1"/>
  <c r="AH31" i="26"/>
  <c r="AH62" i="26" s="1"/>
  <c r="AH74" i="26" s="1"/>
  <c r="Y72" i="26"/>
  <c r="X15" i="26"/>
  <c r="X68" i="26"/>
  <c r="X67" i="26"/>
  <c r="X71" i="26"/>
  <c r="X70" i="26"/>
  <c r="V10" i="26" l="1"/>
  <c r="X69" i="26" l="1"/>
  <c r="X72" i="26" s="1"/>
  <c r="W69" i="26" l="1"/>
  <c r="W60" i="26"/>
  <c r="W57" i="26"/>
  <c r="W56" i="26"/>
  <c r="W55" i="26"/>
  <c r="W54" i="26"/>
  <c r="W50" i="26"/>
  <c r="W49" i="26"/>
  <c r="W48" i="26"/>
  <c r="W47" i="26"/>
  <c r="W46" i="26"/>
  <c r="W45" i="26"/>
  <c r="W43" i="26"/>
  <c r="W36" i="26"/>
  <c r="W34" i="26"/>
  <c r="W32" i="26"/>
  <c r="W28" i="26"/>
  <c r="W27" i="26"/>
  <c r="W72" i="26" l="1"/>
  <c r="W61" i="26"/>
  <c r="V13" i="26" l="1"/>
  <c r="Z13" i="26" l="1"/>
  <c r="AB13" i="26" l="1"/>
  <c r="AC13" i="26"/>
  <c r="W14" i="26"/>
  <c r="AD12" i="26" l="1"/>
  <c r="V12" i="26"/>
  <c r="W12" i="26" s="1"/>
  <c r="AD18" i="26" l="1"/>
  <c r="AD77" i="26" s="1"/>
  <c r="AD79" i="26" s="1"/>
  <c r="AH12" i="26"/>
  <c r="AH18" i="26" s="1"/>
  <c r="Z12" i="26" l="1"/>
  <c r="Y18" i="26"/>
  <c r="AC12" i="26" l="1"/>
  <c r="Z18" i="26"/>
  <c r="AB12" i="26"/>
  <c r="V61" i="26"/>
  <c r="V52" i="26"/>
  <c r="W52" i="26" s="1"/>
  <c r="AA43" i="26"/>
  <c r="AB43" i="26" l="1"/>
  <c r="AC43" i="26"/>
  <c r="U53" i="26"/>
  <c r="Y42" i="26" l="1"/>
  <c r="W53" i="26"/>
  <c r="U33" i="26"/>
  <c r="Z33" i="26"/>
  <c r="U30" i="26" l="1"/>
  <c r="U31" i="26"/>
  <c r="W29" i="26"/>
  <c r="W13" i="26"/>
  <c r="W35" i="26" l="1"/>
  <c r="X13" i="26"/>
  <c r="X12" i="26"/>
  <c r="X14" i="26"/>
  <c r="U61" i="26"/>
  <c r="X61" i="26" s="1"/>
  <c r="Y51" i="26"/>
  <c r="Z51" i="26" s="1"/>
  <c r="U39" i="26"/>
  <c r="U72" i="26"/>
  <c r="T72" i="26"/>
  <c r="V22" i="26" l="1"/>
  <c r="X22" i="26" l="1"/>
  <c r="W22" i="26"/>
  <c r="T9" i="26"/>
  <c r="T8" i="26"/>
  <c r="T7" i="26"/>
  <c r="V18" i="26" l="1"/>
  <c r="W10" i="26" l="1"/>
  <c r="S13" i="26"/>
  <c r="T13" i="26" s="1"/>
  <c r="W18" i="26" l="1"/>
  <c r="S14" i="26"/>
  <c r="T14" i="26" s="1"/>
  <c r="U52" i="26" l="1"/>
  <c r="X52" i="26" s="1"/>
  <c r="Z29" i="26"/>
  <c r="Y59" i="26" l="1"/>
  <c r="Z59" i="26" s="1"/>
  <c r="V30" i="26" l="1"/>
  <c r="X30" i="26" l="1"/>
  <c r="W30" i="26"/>
  <c r="V39" i="26"/>
  <c r="W39" i="26" l="1"/>
  <c r="X39" i="26"/>
  <c r="V53" i="26"/>
  <c r="X53" i="26" s="1"/>
  <c r="V40" i="26" l="1"/>
  <c r="S12" i="26"/>
  <c r="T12" i="26" s="1"/>
  <c r="U42" i="26" l="1"/>
  <c r="W40" i="26" l="1"/>
  <c r="U51" i="26"/>
  <c r="V59" i="26" l="1"/>
  <c r="X59" i="26" s="1"/>
  <c r="Y44" i="26"/>
  <c r="V31" i="26"/>
  <c r="U40" i="26" l="1"/>
  <c r="X40" i="26" s="1"/>
  <c r="W31" i="26"/>
  <c r="X31" i="26"/>
  <c r="V33" i="26"/>
  <c r="Y62" i="26"/>
  <c r="Y74" i="26" s="1"/>
  <c r="Y77" i="26" s="1"/>
  <c r="Z44" i="26"/>
  <c r="X33" i="26" l="1"/>
  <c r="W33" i="26"/>
  <c r="Z62" i="26"/>
  <c r="Z74" i="26" l="1"/>
  <c r="S52" i="26" l="1"/>
  <c r="V51" i="26"/>
  <c r="S43" i="26"/>
  <c r="U37" i="26"/>
  <c r="W51" i="26" l="1"/>
  <c r="X51" i="26"/>
  <c r="AJ58" i="26"/>
  <c r="AL58" i="26"/>
  <c r="S22" i="26"/>
  <c r="L61" i="26"/>
  <c r="R7" i="26"/>
  <c r="S72" i="26"/>
  <c r="AK58" i="26" l="1"/>
  <c r="AK62" i="26" s="1"/>
  <c r="AK74" i="26" s="1"/>
  <c r="AK77" i="26" s="1"/>
  <c r="AJ62" i="26"/>
  <c r="AJ74" i="26" s="1"/>
  <c r="AJ77" i="26" s="1"/>
  <c r="AL62" i="26"/>
  <c r="AL74" i="26" s="1"/>
  <c r="AM58" i="26"/>
  <c r="AM62" i="26" s="1"/>
  <c r="AM74" i="26" s="1"/>
  <c r="S53" i="26"/>
  <c r="T53" i="26"/>
  <c r="T62" i="26" s="1"/>
  <c r="T74" i="26" s="1"/>
  <c r="R69" i="26" l="1"/>
  <c r="R43" i="26" l="1"/>
  <c r="R39" i="26"/>
  <c r="R38" i="26"/>
  <c r="R61" i="26"/>
  <c r="R59" i="26"/>
  <c r="R58" i="26"/>
  <c r="R53" i="26"/>
  <c r="R52" i="26"/>
  <c r="V44" i="26"/>
  <c r="W44" i="26" s="1"/>
  <c r="V42" i="26"/>
  <c r="R40" i="26"/>
  <c r="R35" i="26"/>
  <c r="R33" i="26"/>
  <c r="R31" i="26"/>
  <c r="R30" i="26"/>
  <c r="R22" i="26"/>
  <c r="R37" i="26" l="1"/>
  <c r="V37" i="26"/>
  <c r="R44" i="26"/>
  <c r="U44" i="26"/>
  <c r="X44" i="26" s="1"/>
  <c r="X42" i="26"/>
  <c r="W42" i="26"/>
  <c r="R29" i="26"/>
  <c r="U29" i="26"/>
  <c r="R42" i="26"/>
  <c r="W37" i="26" l="1"/>
  <c r="X37" i="26"/>
  <c r="X29" i="26"/>
  <c r="R72" i="26"/>
  <c r="R14" i="26"/>
  <c r="R13" i="26"/>
  <c r="R12" i="26"/>
  <c r="N59" i="26"/>
  <c r="N58" i="26"/>
  <c r="N53" i="26"/>
  <c r="P52" i="26"/>
  <c r="N52" i="26"/>
  <c r="N44" i="26"/>
  <c r="N42" i="26"/>
  <c r="N40" i="26"/>
  <c r="N38" i="26"/>
  <c r="N37" i="26"/>
  <c r="N35" i="26"/>
  <c r="N33" i="26"/>
  <c r="P31" i="26"/>
  <c r="N31" i="26"/>
  <c r="N30" i="26"/>
  <c r="N29" i="26"/>
  <c r="N28" i="26"/>
  <c r="N27" i="26"/>
  <c r="N22" i="26"/>
  <c r="P62" i="26" l="1"/>
  <c r="R8" i="26"/>
  <c r="N14" i="26"/>
  <c r="O14" i="26" s="1"/>
  <c r="O58" i="26" l="1"/>
  <c r="O51" i="26"/>
  <c r="N62" i="26"/>
  <c r="N13" i="26"/>
  <c r="O13" i="26" s="1"/>
  <c r="N12" i="26"/>
  <c r="O12" i="26" s="1"/>
  <c r="P70" i="26"/>
  <c r="P69" i="26"/>
  <c r="P68" i="26"/>
  <c r="R9" i="26" l="1"/>
  <c r="S10" i="26" l="1"/>
  <c r="T10" i="26" s="1"/>
  <c r="T18" i="26" l="1"/>
  <c r="P72" i="26" l="1"/>
  <c r="P14" i="26"/>
  <c r="P13" i="26"/>
  <c r="P12" i="26"/>
  <c r="L9" i="26" l="1"/>
  <c r="L10" i="26"/>
  <c r="N72" i="26" l="1"/>
  <c r="L68" i="26" l="1"/>
  <c r="O68" i="26" s="1"/>
  <c r="K68" i="26"/>
  <c r="M72" i="26" l="1"/>
  <c r="L67" i="26"/>
  <c r="O67" i="26" s="1"/>
  <c r="K67" i="26"/>
  <c r="J68" i="26"/>
  <c r="L69" i="26" l="1"/>
  <c r="K69" i="26"/>
  <c r="K12" i="26"/>
  <c r="M12" i="26" s="1"/>
  <c r="O69" i="26" l="1"/>
  <c r="L72" i="26"/>
  <c r="O72" i="26" s="1"/>
  <c r="M9" i="26"/>
  <c r="N9" i="26"/>
  <c r="O9" i="26" s="1"/>
  <c r="K72" i="26" l="1"/>
  <c r="K44" i="26"/>
  <c r="K42" i="26"/>
  <c r="K40" i="26"/>
  <c r="K33" i="26"/>
  <c r="K31" i="26"/>
  <c r="K30" i="26"/>
  <c r="J67" i="26"/>
  <c r="J72" i="26" s="1"/>
  <c r="J28" i="26" l="1"/>
  <c r="J27" i="26"/>
  <c r="K14" i="26" l="1"/>
  <c r="M14" i="26" s="1"/>
  <c r="K13" i="26"/>
  <c r="J14" i="26"/>
  <c r="J12" i="26"/>
  <c r="K10" i="26"/>
  <c r="M10" i="26" s="1"/>
  <c r="M13" i="26" l="1"/>
  <c r="M18" i="26" s="1"/>
  <c r="L18" i="26"/>
  <c r="K18" i="26"/>
  <c r="P9" i="26"/>
  <c r="N10" i="26" l="1"/>
  <c r="N18" i="26" l="1"/>
  <c r="O18" i="26" s="1"/>
  <c r="J10" i="26"/>
  <c r="R10" i="26" l="1"/>
  <c r="P10" i="26"/>
  <c r="P18" i="26" s="1"/>
  <c r="P19" i="26" s="1"/>
  <c r="O10" i="26"/>
  <c r="R18" i="26" l="1"/>
  <c r="S18" i="26"/>
  <c r="K59" i="26" l="1"/>
  <c r="K53" i="26"/>
  <c r="K39" i="26"/>
  <c r="J53" i="26" l="1"/>
  <c r="K35" i="26"/>
  <c r="W62" i="26" l="1"/>
  <c r="W74" i="26" s="1"/>
  <c r="V62" i="26"/>
  <c r="R62" i="26" l="1"/>
  <c r="R74" i="26" s="1"/>
  <c r="E6" i="26"/>
  <c r="J6" i="26" s="1"/>
  <c r="J18" i="26" s="1"/>
  <c r="S62" i="26" l="1"/>
  <c r="K52" i="26"/>
  <c r="S74" i="26" l="1"/>
  <c r="J52" i="26"/>
  <c r="M52" i="26"/>
  <c r="M58" i="26"/>
  <c r="E22" i="26"/>
  <c r="R51" i="26"/>
  <c r="M33" i="26" l="1"/>
  <c r="J33" i="26" l="1"/>
  <c r="E30" i="26" l="1"/>
  <c r="J22" i="26" l="1"/>
  <c r="E35" i="26" l="1"/>
  <c r="U35" i="26"/>
  <c r="K37" i="26"/>
  <c r="K22" i="26"/>
  <c r="X35" i="26" l="1"/>
  <c r="U62" i="26"/>
  <c r="D61" i="26"/>
  <c r="D53" i="26"/>
  <c r="E53" i="26"/>
  <c r="E51" i="26"/>
  <c r="D40" i="26"/>
  <c r="E40" i="26"/>
  <c r="D39" i="26"/>
  <c r="E39" i="26"/>
  <c r="D38" i="26"/>
  <c r="E38" i="26"/>
  <c r="D33" i="26"/>
  <c r="D31" i="26"/>
  <c r="E31" i="26"/>
  <c r="D30" i="26"/>
  <c r="B1" i="26"/>
  <c r="G12" i="26"/>
  <c r="G13" i="26"/>
  <c r="G14" i="26"/>
  <c r="D18" i="26"/>
  <c r="E25" i="26"/>
  <c r="F25" i="26" s="1"/>
  <c r="E26" i="26"/>
  <c r="F26" i="26" s="1"/>
  <c r="G27" i="26"/>
  <c r="G28" i="26"/>
  <c r="E29" i="26"/>
  <c r="G30" i="26"/>
  <c r="G31" i="26"/>
  <c r="F32" i="26"/>
  <c r="H32" i="26"/>
  <c r="F34" i="26"/>
  <c r="H34" i="26"/>
  <c r="D35" i="26"/>
  <c r="F36" i="26"/>
  <c r="H36" i="26"/>
  <c r="G37" i="26"/>
  <c r="F41" i="26"/>
  <c r="H41" i="26"/>
  <c r="D44" i="26"/>
  <c r="F45" i="26"/>
  <c r="H45" i="26"/>
  <c r="F46" i="26"/>
  <c r="H46" i="26"/>
  <c r="F47" i="26"/>
  <c r="H47" i="26"/>
  <c r="F48" i="26"/>
  <c r="H48" i="26"/>
  <c r="F49" i="26"/>
  <c r="H49" i="26"/>
  <c r="F50" i="26"/>
  <c r="H50" i="26"/>
  <c r="D51" i="26"/>
  <c r="D52" i="26"/>
  <c r="G52" i="26"/>
  <c r="F54" i="26"/>
  <c r="H54" i="26"/>
  <c r="F55" i="26"/>
  <c r="H55" i="26"/>
  <c r="F56" i="26"/>
  <c r="H56" i="26"/>
  <c r="F57" i="26"/>
  <c r="H57" i="26"/>
  <c r="D58" i="26"/>
  <c r="G58" i="26"/>
  <c r="D59" i="26"/>
  <c r="G59" i="26"/>
  <c r="I59" i="26"/>
  <c r="I62" i="26" s="1"/>
  <c r="F60" i="26"/>
  <c r="H60" i="26"/>
  <c r="G61" i="26"/>
  <c r="F67" i="26"/>
  <c r="G67" i="26"/>
  <c r="H67" i="26" s="1"/>
  <c r="F68" i="26"/>
  <c r="H68" i="26"/>
  <c r="D69" i="26"/>
  <c r="F69" i="26" s="1"/>
  <c r="H69" i="26"/>
  <c r="E72" i="26"/>
  <c r="U74" i="26" l="1"/>
  <c r="X62" i="26"/>
  <c r="D72" i="26"/>
  <c r="F31" i="26"/>
  <c r="F72" i="26"/>
  <c r="K61" i="26"/>
  <c r="L62" i="26"/>
  <c r="O62" i="26" s="1"/>
  <c r="E59" i="26"/>
  <c r="F59" i="26" s="1"/>
  <c r="E52" i="26"/>
  <c r="F52" i="26" s="1"/>
  <c r="E44" i="26"/>
  <c r="F44" i="26" s="1"/>
  <c r="E33" i="26"/>
  <c r="F33" i="26" s="1"/>
  <c r="H31" i="26"/>
  <c r="E58" i="26"/>
  <c r="H58" i="26" s="1"/>
  <c r="K58" i="26"/>
  <c r="J58" i="26"/>
  <c r="E61" i="26"/>
  <c r="H61" i="26" s="1"/>
  <c r="K62" i="26"/>
  <c r="K74" i="26" s="1"/>
  <c r="J61" i="26"/>
  <c r="E42" i="26"/>
  <c r="E37" i="26"/>
  <c r="H37" i="26" s="1"/>
  <c r="E10" i="26"/>
  <c r="E18" i="26" s="1"/>
  <c r="F51" i="26"/>
  <c r="D37" i="26"/>
  <c r="F38" i="26"/>
  <c r="F53" i="26"/>
  <c r="D42" i="26"/>
  <c r="F30" i="26"/>
  <c r="D22" i="26"/>
  <c r="F22" i="26" s="1"/>
  <c r="D29" i="26"/>
  <c r="F29" i="26" s="1"/>
  <c r="F40" i="26"/>
  <c r="F39" i="26"/>
  <c r="H30" i="26"/>
  <c r="G72" i="26"/>
  <c r="F61" i="26" l="1"/>
  <c r="F58" i="26"/>
  <c r="H52" i="26"/>
  <c r="L74" i="26"/>
  <c r="H59" i="26"/>
  <c r="F37" i="26"/>
  <c r="D62" i="26"/>
  <c r="D74" i="26" s="1"/>
  <c r="F42" i="26"/>
  <c r="G33" i="26"/>
  <c r="H33" i="26" s="1"/>
  <c r="G51" i="26"/>
  <c r="H51" i="26" s="1"/>
  <c r="G35" i="26"/>
  <c r="H35" i="26" s="1"/>
  <c r="G10" i="26"/>
  <c r="G42" i="26"/>
  <c r="H42" i="26" s="1"/>
  <c r="G53" i="26"/>
  <c r="H53" i="26" s="1"/>
  <c r="G44" i="26"/>
  <c r="H44" i="26" s="1"/>
  <c r="G29" i="26"/>
  <c r="H29" i="26" s="1"/>
  <c r="G22" i="26"/>
  <c r="F35" i="26"/>
  <c r="F62" i="26" s="1"/>
  <c r="F74" i="26" s="1"/>
  <c r="E62" i="26"/>
  <c r="H72" i="26"/>
  <c r="G62" i="26" l="1"/>
  <c r="G74" i="26" s="1"/>
  <c r="H22" i="26"/>
  <c r="E74" i="26"/>
  <c r="E75" i="26"/>
  <c r="H10" i="26"/>
  <c r="G18" i="26"/>
  <c r="H18" i="26" s="1"/>
  <c r="H74" i="26" l="1"/>
  <c r="J38" i="26" l="1"/>
  <c r="G38" i="26"/>
  <c r="H38" i="26" s="1"/>
  <c r="M22" i="26" l="1"/>
  <c r="M28" i="26" l="1"/>
  <c r="J37" i="26" l="1"/>
  <c r="M37" i="26"/>
  <c r="M39" i="26" l="1"/>
  <c r="J39" i="26"/>
  <c r="G39" i="26"/>
  <c r="H39" i="26" s="1"/>
  <c r="M44" i="26"/>
  <c r="J44" i="26"/>
  <c r="J35" i="26"/>
  <c r="M35" i="26"/>
  <c r="M40" i="26"/>
  <c r="J40" i="26"/>
  <c r="G40" i="26"/>
  <c r="H40" i="26" s="1"/>
  <c r="M29" i="26"/>
  <c r="J29" i="26"/>
  <c r="M59" i="26"/>
  <c r="J59" i="26"/>
  <c r="M61" i="26"/>
  <c r="J51" i="26"/>
  <c r="M51" i="26"/>
  <c r="M53" i="26"/>
  <c r="M31" i="26" l="1"/>
  <c r="J31" i="26"/>
  <c r="M30" i="26"/>
  <c r="J30" i="26"/>
  <c r="M27" i="26" l="1"/>
  <c r="P74" i="26" l="1"/>
  <c r="M42" i="26"/>
  <c r="M62" i="26" s="1"/>
  <c r="M74" i="26" s="1"/>
  <c r="J42" i="26"/>
  <c r="J62" i="26" s="1"/>
  <c r="J74" i="26" s="1"/>
  <c r="N74" i="26" l="1"/>
  <c r="O74" i="26" s="1"/>
  <c r="V72" i="26" l="1"/>
  <c r="V74" i="26" l="1"/>
  <c r="X74" i="26" s="1"/>
  <c r="U10" i="26" l="1"/>
  <c r="X10" i="26" l="1"/>
  <c r="U18" i="26"/>
  <c r="X18" i="26" s="1"/>
  <c r="AC69" i="26" l="1"/>
  <c r="AA72" i="26"/>
  <c r="AC72" i="26" s="1"/>
  <c r="AB69" i="26"/>
  <c r="AB72" i="26" s="1"/>
  <c r="AA42" i="26" l="1"/>
  <c r="AA28" i="26" l="1"/>
  <c r="AA40" i="26"/>
  <c r="AC42" i="26"/>
  <c r="AB42" i="26"/>
  <c r="AA30" i="26" l="1"/>
  <c r="AC40" i="26"/>
  <c r="AB40" i="26"/>
  <c r="AC28" i="26"/>
  <c r="AB28" i="26"/>
  <c r="AA31" i="26" l="1"/>
  <c r="AA39" i="26"/>
  <c r="AB30" i="26"/>
  <c r="AC30" i="26"/>
  <c r="AA29" i="26" l="1"/>
  <c r="AB31" i="26"/>
  <c r="AC31" i="26"/>
  <c r="AC39" i="26"/>
  <c r="AB39" i="26"/>
  <c r="AB29" i="26" l="1"/>
  <c r="AC29" i="26"/>
  <c r="AA22" i="26"/>
  <c r="AA59" i="26" l="1"/>
  <c r="AC22" i="26"/>
  <c r="AB22" i="26"/>
  <c r="AC59" i="26" l="1"/>
  <c r="AB59" i="26"/>
  <c r="AA51" i="26" l="1"/>
  <c r="AA35" i="26"/>
  <c r="AA27" i="26"/>
  <c r="AA53" i="26" l="1"/>
  <c r="AB27" i="26"/>
  <c r="AC27" i="26"/>
  <c r="AB51" i="26"/>
  <c r="AC51" i="26"/>
  <c r="AA33" i="26"/>
  <c r="AA44" i="26"/>
  <c r="AA37" i="26"/>
  <c r="AC35" i="26"/>
  <c r="AB35" i="26"/>
  <c r="AA62" i="26" l="1"/>
  <c r="AA74" i="26" s="1"/>
  <c r="AC74" i="26" s="1"/>
  <c r="AC53" i="26"/>
  <c r="AB53" i="26"/>
  <c r="AC44" i="26"/>
  <c r="AB44" i="26"/>
  <c r="AC37" i="26"/>
  <c r="AB37" i="26"/>
  <c r="AB33" i="26"/>
  <c r="AC33" i="26"/>
  <c r="AC62" i="26" l="1"/>
  <c r="AB62" i="26"/>
  <c r="AB74" i="26" s="1"/>
  <c r="AA10" i="26" l="1"/>
  <c r="AC10" i="26" l="1"/>
  <c r="AB10" i="26"/>
  <c r="AB18" i="26" s="1"/>
  <c r="AA18" i="26"/>
  <c r="AC18" i="26" s="1"/>
</calcChain>
</file>

<file path=xl/sharedStrings.xml><?xml version="1.0" encoding="utf-8"?>
<sst xmlns="http://schemas.openxmlformats.org/spreadsheetml/2006/main" count="1910" uniqueCount="1338">
  <si>
    <t xml:space="preserve"> Supernumerary Tax Collector </t>
  </si>
  <si>
    <t xml:space="preserve"> County Beer Tax </t>
  </si>
  <si>
    <t xml:space="preserve"> County Wine Tax </t>
  </si>
  <si>
    <t xml:space="preserve"> Business Privilege Licenses </t>
  </si>
  <si>
    <t xml:space="preserve"> Pistol Permits </t>
  </si>
  <si>
    <t xml:space="preserve"> Manufactured Home Registration </t>
  </si>
  <si>
    <t xml:space="preserve"> ABC Board Licenses </t>
  </si>
  <si>
    <t xml:space="preserve"> ABC Tax </t>
  </si>
  <si>
    <t xml:space="preserve"> State Beer Tax </t>
  </si>
  <si>
    <t xml:space="preserve"> State Sales Tax </t>
  </si>
  <si>
    <t xml:space="preserve"> Business Privilege/Shares </t>
  </si>
  <si>
    <t xml:space="preserve"> Worthless Checks - Prosecuted </t>
  </si>
  <si>
    <t xml:space="preserve"> Board of Registrars </t>
  </si>
  <si>
    <t xml:space="preserve"> Misc. Federal Grant Proceeds </t>
  </si>
  <si>
    <t xml:space="preserve"> Law Enforcement Grants </t>
  </si>
  <si>
    <t xml:space="preserve"> Fed Pmts in Lieu of Taxes </t>
  </si>
  <si>
    <t xml:space="preserve"> Judge of Probate Fees and Comm </t>
  </si>
  <si>
    <t xml:space="preserve"> Revenue Commissions Fees </t>
  </si>
  <si>
    <t xml:space="preserve"> Miscellaneous Revenues </t>
  </si>
  <si>
    <t xml:space="preserve"> Interest Revenue </t>
  </si>
  <si>
    <t>Other Sources</t>
  </si>
  <si>
    <t xml:space="preserve"> Ad Valorem Taxes</t>
  </si>
  <si>
    <t xml:space="preserve"> Sale of Equip/Scrap (Gen Govt)</t>
  </si>
  <si>
    <t xml:space="preserve"> ABC Store Profits (Gen Uses)</t>
  </si>
  <si>
    <t>Total Other Sources</t>
  </si>
  <si>
    <t>Total Revenue and Other Financing Sources</t>
  </si>
  <si>
    <t>Total Revenue</t>
  </si>
  <si>
    <t>113</t>
  </si>
  <si>
    <t>Totals</t>
  </si>
  <si>
    <t>112</t>
  </si>
  <si>
    <t>242</t>
  </si>
  <si>
    <t>245</t>
  </si>
  <si>
    <t>Dues</t>
  </si>
  <si>
    <t>229</t>
  </si>
  <si>
    <t>115</t>
  </si>
  <si>
    <t>Tires and Tubes</t>
  </si>
  <si>
    <t>Telephone</t>
  </si>
  <si>
    <t>Officials Salaries</t>
  </si>
  <si>
    <t>Official's Expense Allowance</t>
  </si>
  <si>
    <t>Other Salaries and Wages</t>
  </si>
  <si>
    <t>Overtime Pay</t>
  </si>
  <si>
    <t>Retirement</t>
  </si>
  <si>
    <t>Health Insurance</t>
  </si>
  <si>
    <t>Life Insurance</t>
  </si>
  <si>
    <t>Social Security</t>
  </si>
  <si>
    <t>Office Supplies and Minor Offi</t>
  </si>
  <si>
    <t>Other Miscellaneous Supplies</t>
  </si>
  <si>
    <t>Copying Machine Rental</t>
  </si>
  <si>
    <t>Other Rental</t>
  </si>
  <si>
    <t>Internet Service</t>
  </si>
  <si>
    <t>Postage</t>
  </si>
  <si>
    <t>Advertising</t>
  </si>
  <si>
    <t>Lodging and Meals</t>
  </si>
  <si>
    <t>Meeting and Conference Fees</t>
  </si>
  <si>
    <t>Surety Bonds</t>
  </si>
  <si>
    <t>Legal Fees</t>
  </si>
  <si>
    <t>Furniture/Equipment $500-4999</t>
  </si>
  <si>
    <t>R&amp;M-Office Equipment</t>
  </si>
  <si>
    <t>R&amp;M-Data Processing Equipment</t>
  </si>
  <si>
    <t>470</t>
  </si>
  <si>
    <t>Revenue Commissioner (001-51600)</t>
  </si>
  <si>
    <t>Supernumerary Salaries</t>
  </si>
  <si>
    <t>Printing and Bookbinding</t>
  </si>
  <si>
    <t>Wrecker/Towing Service</t>
  </si>
  <si>
    <t>Uniforms, Clothing and Footwea</t>
  </si>
  <si>
    <t>Fuels and Lubricants</t>
  </si>
  <si>
    <t>Small Tools and Minor Equipmen</t>
  </si>
  <si>
    <t>R&amp;M-Communication Equipment</t>
  </si>
  <si>
    <t>Electricity</t>
  </si>
  <si>
    <t>Natural Gas</t>
  </si>
  <si>
    <t>Water and Sewage</t>
  </si>
  <si>
    <t>Law Enforcement Training</t>
  </si>
  <si>
    <t>Principal Debt Payment</t>
  </si>
  <si>
    <t>Interest on Debt Payment</t>
  </si>
  <si>
    <t>Temporary &amp; Part-Time Salaries</t>
  </si>
  <si>
    <t>Vehicle License Plates</t>
  </si>
  <si>
    <t>R&amp; M-Motor Vehicle</t>
  </si>
  <si>
    <t>600</t>
  </si>
  <si>
    <t>R&amp;M-Building and Improvements</t>
  </si>
  <si>
    <t>258</t>
  </si>
  <si>
    <t>238</t>
  </si>
  <si>
    <t>R&amp;M Contractual(R&amp;B&amp; Software)</t>
  </si>
  <si>
    <t>154</t>
  </si>
  <si>
    <t>170</t>
  </si>
  <si>
    <t>150</t>
  </si>
  <si>
    <t>213</t>
  </si>
  <si>
    <t>225</t>
  </si>
  <si>
    <t>263</t>
  </si>
  <si>
    <t>200</t>
  </si>
  <si>
    <t>Training/Educational Services</t>
  </si>
  <si>
    <t>Road Signs &amp; Other Road Markin</t>
  </si>
  <si>
    <t>Construction Equipment Rental</t>
  </si>
  <si>
    <t>R&amp;M-Construction Equipment</t>
  </si>
  <si>
    <t>R&amp;M-Motor Vehicles</t>
  </si>
  <si>
    <t>Air Fare</t>
  </si>
  <si>
    <t>Right of Way Acquisition</t>
  </si>
  <si>
    <t>Other Miscellaneous Expenses</t>
  </si>
  <si>
    <t>Motor Vehicles</t>
  </si>
  <si>
    <t>Construction Equipment</t>
  </si>
  <si>
    <t>Direct Purchase Price of Const</t>
  </si>
  <si>
    <t>199</t>
  </si>
  <si>
    <t>Misc. Services Provided by Others</t>
  </si>
  <si>
    <t>181</t>
  </si>
  <si>
    <t>Contract IT Services</t>
  </si>
  <si>
    <t>R&amp;M-Misc. Other</t>
  </si>
  <si>
    <t>406</t>
  </si>
  <si>
    <t xml:space="preserve">Professional Services </t>
  </si>
  <si>
    <t>Streets &amp; Roads</t>
  </si>
  <si>
    <t>Surveying supplies &amp; Pesticides</t>
  </si>
  <si>
    <t>Gas Tax Fund (111)</t>
  </si>
  <si>
    <t>7 Cent Gas Tax</t>
  </si>
  <si>
    <t>State Cost Sharing - Engineer</t>
  </si>
  <si>
    <t>State Cost Sharing-Hwy/Rd Proj</t>
  </si>
  <si>
    <t>Revenue from Other Agencies</t>
  </si>
  <si>
    <t>Miscellaneous Revenues</t>
  </si>
  <si>
    <t>Interest Revenue</t>
  </si>
  <si>
    <t>Sale of Equipment /Scrap</t>
  </si>
  <si>
    <t>61135</t>
  </si>
  <si>
    <t>*if cost sharing is capital outlay use 9 if not use 8</t>
  </si>
  <si>
    <t>Total Revenue and Other Sources</t>
  </si>
  <si>
    <t>Bridges</t>
  </si>
  <si>
    <t>Ad Valorem Taxes</t>
  </si>
  <si>
    <t>Road and Bridge Fund (112)</t>
  </si>
  <si>
    <t>Driver's License and Permits</t>
  </si>
  <si>
    <t>RRR Gas Tax Fund (117)</t>
  </si>
  <si>
    <t>4 Cent Gas Tax</t>
  </si>
  <si>
    <t>Other Uses</t>
  </si>
  <si>
    <t>Total Expenditures</t>
  </si>
  <si>
    <t>51300</t>
  </si>
  <si>
    <t>51310</t>
  </si>
  <si>
    <t>Revenue</t>
  </si>
  <si>
    <t>001</t>
  </si>
  <si>
    <t>These are the only changes I have noted other then Capital outlay in the regular</t>
  </si>
  <si>
    <t>expenditures.  150 is a local use code that highway uses.  I added 181 to separate out</t>
  </si>
  <si>
    <t xml:space="preserve">things like Wilson price.  Legal has it's own account.  498 changed to 470.  </t>
  </si>
  <si>
    <t>238 is odd because Reappraisal needs software maint in that code.  I either</t>
  </si>
  <si>
    <t xml:space="preserve">assign all software maint to that code or set up a local use code that would keep </t>
  </si>
  <si>
    <t>it separate everywhere else.</t>
  </si>
  <si>
    <t>It looks like we can use up to 29 accounts to separate debt payments.  For instance</t>
  </si>
  <si>
    <t>I could use 601 for macks, 602 for Motorgraders and 603 for sheriff autos.  I could</t>
  </si>
  <si>
    <t>also do the same thing for the related interest.  Or it could all go into 600 and 630.</t>
  </si>
  <si>
    <t>Parks and Recreation</t>
  </si>
  <si>
    <t>57200</t>
  </si>
  <si>
    <t>Libraries</t>
  </si>
  <si>
    <t>57100</t>
  </si>
  <si>
    <t>Family Sunshine Center</t>
  </si>
  <si>
    <t>56903</t>
  </si>
  <si>
    <t>Family Resource Center</t>
  </si>
  <si>
    <t>56902</t>
  </si>
  <si>
    <t>People Who Care</t>
  </si>
  <si>
    <t>56901</t>
  </si>
  <si>
    <t>Department of Human Resources</t>
  </si>
  <si>
    <t>56600</t>
  </si>
  <si>
    <t>Indigent Services</t>
  </si>
  <si>
    <t>56300</t>
  </si>
  <si>
    <t>52900</t>
  </si>
  <si>
    <t>Search and Rescue</t>
  </si>
  <si>
    <t>52800</t>
  </si>
  <si>
    <t>Fire Departments</t>
  </si>
  <si>
    <t>52700</t>
  </si>
  <si>
    <t>Juvenile Probation</t>
  </si>
  <si>
    <t>52600</t>
  </si>
  <si>
    <t>Coroner</t>
  </si>
  <si>
    <t>52400</t>
  </si>
  <si>
    <t>EMA Grants</t>
  </si>
  <si>
    <t>52301</t>
  </si>
  <si>
    <t>Emergency Management</t>
  </si>
  <si>
    <t>52300</t>
  </si>
  <si>
    <t>Courthouse Security</t>
  </si>
  <si>
    <t>52100</t>
  </si>
  <si>
    <t>Board of Equalization</t>
  </si>
  <si>
    <t>51930</t>
  </si>
  <si>
    <t>Board of Registrars</t>
  </si>
  <si>
    <t>51920</t>
  </si>
  <si>
    <t>Elections</t>
  </si>
  <si>
    <t>51910</t>
  </si>
  <si>
    <t>Revenue Commissioner</t>
  </si>
  <si>
    <t>51600</t>
  </si>
  <si>
    <t>Tag Office</t>
  </si>
  <si>
    <t>Probate Office</t>
  </si>
  <si>
    <t>Court Reporters</t>
  </si>
  <si>
    <t>51280</t>
  </si>
  <si>
    <t>51260</t>
  </si>
  <si>
    <t>Judicial Complex</t>
  </si>
  <si>
    <t>51240</t>
  </si>
  <si>
    <t>51220</t>
  </si>
  <si>
    <t>Economic Development Authority</t>
  </si>
  <si>
    <t>51102</t>
  </si>
  <si>
    <t>County Administration</t>
  </si>
  <si>
    <t>51101</t>
  </si>
  <si>
    <t>Commission</t>
  </si>
  <si>
    <t>51100</t>
  </si>
  <si>
    <t>Professional Services</t>
  </si>
  <si>
    <t>560</t>
  </si>
  <si>
    <t>561</t>
  </si>
  <si>
    <t>571</t>
  </si>
  <si>
    <t>573</t>
  </si>
  <si>
    <t>In this case the funds for 112-53100 are transferred from 112-51100 pending approval of projects by the commissioners.</t>
  </si>
  <si>
    <t>Separate Division of Road and bridge based on the expenditure function.</t>
  </si>
  <si>
    <t>182</t>
  </si>
  <si>
    <t>County Commission (001-51100)</t>
  </si>
  <si>
    <t>244</t>
  </si>
  <si>
    <t>246</t>
  </si>
  <si>
    <t>Difference</t>
  </si>
  <si>
    <t>Unemployment Insurance</t>
  </si>
  <si>
    <t>Pest Control Services</t>
  </si>
  <si>
    <t>Workmen's Compensation</t>
  </si>
  <si>
    <t>Contract Services</t>
  </si>
  <si>
    <t>Cleaning &amp; Janitorial Supplies</t>
  </si>
  <si>
    <t>Utilities</t>
  </si>
  <si>
    <t>Building Insurance</t>
  </si>
  <si>
    <t>Motor Vehicle Insurance</t>
  </si>
  <si>
    <t>General Liability Insurance</t>
  </si>
  <si>
    <t>Fiscal Agent/Trustee/Fees on GL LT Debt</t>
  </si>
  <si>
    <t>Repairs &amp; Maintenance-Vehicle</t>
  </si>
  <si>
    <t>Mileage for Use of Personal Vehicle</t>
  </si>
  <si>
    <t>Fire Fighting Services</t>
  </si>
  <si>
    <t>Small Tools &amp; Minor Equipment</t>
  </si>
  <si>
    <t>County Forest Protection Tax</t>
  </si>
  <si>
    <t xml:space="preserve">Refunds </t>
  </si>
  <si>
    <t>Sales of Maps &amp; Publications</t>
  </si>
  <si>
    <t>Sale of Gravel</t>
  </si>
  <si>
    <t>61122</t>
  </si>
  <si>
    <t>Social Security - Fica Taxes</t>
  </si>
  <si>
    <t>Unemployment Compensation</t>
  </si>
  <si>
    <t>Med. &amp; Dental Serv (Incl. Drug Testing)</t>
  </si>
  <si>
    <t>Photo Processing</t>
  </si>
  <si>
    <t>Org. Membership Fees &amp; Dues</t>
  </si>
  <si>
    <t>Gas Tax Highway Department (111-53700)</t>
  </si>
  <si>
    <t>Groundskeeping Supplies (weed killer)</t>
  </si>
  <si>
    <t>R&amp;M-Communications Equipment</t>
  </si>
  <si>
    <t>Surety Bond</t>
  </si>
  <si>
    <t>Buildings - Insurance</t>
  </si>
  <si>
    <t>Engineering &amp; Architectural Services</t>
  </si>
  <si>
    <t>Road Building Materials and Supplies</t>
  </si>
  <si>
    <t>Other Sources:</t>
  </si>
  <si>
    <t>Total Revenues:</t>
  </si>
  <si>
    <t>Total Other Sources:</t>
  </si>
  <si>
    <t>Equipment Rental</t>
  </si>
  <si>
    <t>Cleaning and Janitorial Supplies</t>
  </si>
  <si>
    <t>Mileage for Use of Personal Vehicles</t>
  </si>
  <si>
    <t>2 Cent Gas Tax (118)</t>
  </si>
  <si>
    <t>2 Cent Inspection Fee</t>
  </si>
  <si>
    <t>MV Additional Amount</t>
  </si>
  <si>
    <t>Interest</t>
  </si>
  <si>
    <t>Total Revenues</t>
  </si>
  <si>
    <t>Other Uses(Transfer to RRR)</t>
  </si>
  <si>
    <t>Total Expenses</t>
  </si>
  <si>
    <t>Total Other Uses</t>
  </si>
  <si>
    <t>Operating Transfer from 2 cent</t>
  </si>
  <si>
    <t>Operating Transfer from 5 cent</t>
  </si>
  <si>
    <t>Total Revenues/Other Sources</t>
  </si>
  <si>
    <t>Other Uses:</t>
  </si>
  <si>
    <t>Operating Transfer In from General</t>
  </si>
  <si>
    <t>Operating Transfer in from Pub Hwy</t>
  </si>
  <si>
    <t>Building Repair</t>
  </si>
  <si>
    <t>Miscellaneous Other Current Exp</t>
  </si>
  <si>
    <t>Probate Office (001-51300)</t>
  </si>
  <si>
    <t>Coroner Fees</t>
  </si>
  <si>
    <t>Training &amp; Educational Services</t>
  </si>
  <si>
    <t>R&amp; M Data Processing Equip</t>
  </si>
  <si>
    <t>Room/Meals</t>
  </si>
  <si>
    <t>Meeting &amp; Conference Fees</t>
  </si>
  <si>
    <t>Photo Processing &amp; Films</t>
  </si>
  <si>
    <t>Medical &amp; Dental Services for Inmates</t>
  </si>
  <si>
    <t>Firefighting Services</t>
  </si>
  <si>
    <t>Safety Supplies</t>
  </si>
  <si>
    <t>Relocation of Prisoners (Insane Care)</t>
  </si>
  <si>
    <t>Capital Equipment</t>
  </si>
  <si>
    <t>Court Reporters (001-51210)</t>
  </si>
  <si>
    <t>TOTALS</t>
  </si>
  <si>
    <t>Pest Control</t>
  </si>
  <si>
    <t>Cleaning Supplies</t>
  </si>
  <si>
    <t>Elections (001-51910)</t>
  </si>
  <si>
    <t>Preparation of Voter's List</t>
  </si>
  <si>
    <t>Election Workers</t>
  </si>
  <si>
    <t>Office Supplies</t>
  </si>
  <si>
    <t>Miscellaneous Supplies</t>
  </si>
  <si>
    <t>Repair Voting Machines</t>
  </si>
  <si>
    <t xml:space="preserve">Postage </t>
  </si>
  <si>
    <t>Absentee Voting</t>
  </si>
  <si>
    <t>Misc. Other Expenditures</t>
  </si>
  <si>
    <t>TOTAL</t>
  </si>
  <si>
    <t>Board of Registrars (001-51920)</t>
  </si>
  <si>
    <t>Salaries</t>
  </si>
  <si>
    <t>FICA</t>
  </si>
  <si>
    <t>Association Dues</t>
  </si>
  <si>
    <t>Advertising - Purge List</t>
  </si>
  <si>
    <t>Mileage</t>
  </si>
  <si>
    <t>Contract Service</t>
  </si>
  <si>
    <t>*</t>
  </si>
  <si>
    <t>Appropriation</t>
  </si>
  <si>
    <t>Indigent Services  (001-56300)</t>
  </si>
  <si>
    <t>Fire Protection</t>
  </si>
  <si>
    <t>Indigent Medical Expense</t>
  </si>
  <si>
    <t>Burial of Indigents</t>
  </si>
  <si>
    <t>**</t>
  </si>
  <si>
    <t>Library  (001-57100)</t>
  </si>
  <si>
    <t>Appropriation - Marion</t>
  </si>
  <si>
    <t>Appropriation - Uniontown</t>
  </si>
  <si>
    <t>Amended budget by reallocating line item 499 ($3k), in total, and portion of line item 122  to line items 113 &amp; 124</t>
  </si>
  <si>
    <t>Intergovernmental Services  (001-59200)</t>
  </si>
  <si>
    <t>Courthouse Annex II</t>
  </si>
  <si>
    <t>Courthouse/Annex I</t>
  </si>
  <si>
    <t>51210</t>
  </si>
  <si>
    <t>51212</t>
  </si>
  <si>
    <t>51601</t>
  </si>
  <si>
    <t>Revenue Commissioner -Citation Officer</t>
  </si>
  <si>
    <t>Ambulance Services</t>
  </si>
  <si>
    <t>55450</t>
  </si>
  <si>
    <t>Veterinary Services</t>
  </si>
  <si>
    <t>57000</t>
  </si>
  <si>
    <t>59200</t>
  </si>
  <si>
    <t>Intergovernmental Services</t>
  </si>
  <si>
    <t>Transfer (Gasoline III)</t>
  </si>
  <si>
    <t>Transfer (EMA)</t>
  </si>
  <si>
    <t>62121</t>
  </si>
  <si>
    <t>62160</t>
  </si>
  <si>
    <t>62140</t>
  </si>
  <si>
    <t>Total Other Uses:</t>
  </si>
  <si>
    <t>Total Operating Expenditures &amp; Uses:</t>
  </si>
  <si>
    <t>Transfer out to General Fund 001</t>
  </si>
  <si>
    <t>Transfer out to Gasoline III</t>
  </si>
  <si>
    <t>Total - Other Uses</t>
  </si>
  <si>
    <t>Total - Revenues</t>
  </si>
  <si>
    <t>Other notes:</t>
  </si>
  <si>
    <t xml:space="preserve"> - Elected official salaries increase</t>
  </si>
  <si>
    <t xml:space="preserve"> + Elected official salaries w/o increase</t>
  </si>
  <si>
    <t xml:space="preserve"> = Budget w/o elected official increase</t>
  </si>
  <si>
    <t>Courthouse Security (001-52950)</t>
  </si>
  <si>
    <t xml:space="preserve">Life Insurance </t>
  </si>
  <si>
    <t>Transfer from General</t>
  </si>
  <si>
    <t>EMA Director/EMA Asst. Director</t>
  </si>
  <si>
    <t>Computer/Web Services</t>
  </si>
  <si>
    <t>Room &amp; Meals</t>
  </si>
  <si>
    <t>Solid Waste ( 511 )</t>
  </si>
  <si>
    <t>Receipts (Billings)</t>
  </si>
  <si>
    <t>Contract Hauling</t>
  </si>
  <si>
    <t>Well Testing</t>
  </si>
  <si>
    <t>FY 2007 - 2008                       Budget</t>
  </si>
  <si>
    <t>40000</t>
  </si>
  <si>
    <t>61150</t>
  </si>
  <si>
    <t>Transfer from (Road &amp; Bridge)</t>
  </si>
  <si>
    <t>Transfer from (Capital Improvement)</t>
  </si>
  <si>
    <t>Transfer from (Debt Reduction)</t>
  </si>
  <si>
    <t>TOTAL REVENUE AND OTHER SOURCES</t>
  </si>
  <si>
    <t>Beginning Fund Balance (General, Money Market)</t>
  </si>
  <si>
    <t>Data Processing &amp; Computer IT Services</t>
  </si>
  <si>
    <t>Management Consulting Fees</t>
  </si>
  <si>
    <t>Office Supplies and Minor Office</t>
  </si>
  <si>
    <t>GENERAL FUND SUMMARY</t>
  </si>
  <si>
    <t>Beginning Fund Balance</t>
  </si>
  <si>
    <t>Sheriff's Department (includes Jail)</t>
  </si>
  <si>
    <t>REVENUES &amp; OTHER SOURCES:</t>
  </si>
  <si>
    <t xml:space="preserve">Salaries </t>
  </si>
  <si>
    <t xml:space="preserve">Health Insurance </t>
  </si>
  <si>
    <t>County Forestry Protection Tax</t>
  </si>
  <si>
    <t>County General Sales Tax</t>
  </si>
  <si>
    <t>County Special Sales Tax</t>
  </si>
  <si>
    <t>County  Gasoline Tax</t>
  </si>
  <si>
    <t>County Tobacco Tax</t>
  </si>
  <si>
    <t xml:space="preserve"> Mortgage &amp; Deed Filing Taxes </t>
  </si>
  <si>
    <t>Mineral Documentary Tax</t>
  </si>
  <si>
    <t>Manufactured Home Moving Permit</t>
  </si>
  <si>
    <t>Fin. Inst. Excise Tax</t>
  </si>
  <si>
    <t xml:space="preserve"> Court Fees of the Circuit Court</t>
  </si>
  <si>
    <t>Jail Fund</t>
  </si>
  <si>
    <t>Fees and Commission of Public Officials</t>
  </si>
  <si>
    <t>Fees from Insane Commitments</t>
  </si>
  <si>
    <t>DA/Solicitor Fees</t>
  </si>
  <si>
    <t>MV Late Registration Fee</t>
  </si>
  <si>
    <t>Issuance Fee Mfg Home (Tax Penalties)</t>
  </si>
  <si>
    <t>Investment Income</t>
  </si>
  <si>
    <t>GENERAL FUND REVENUES</t>
  </si>
  <si>
    <t>4xxxx</t>
  </si>
  <si>
    <t>REVENUES:</t>
  </si>
  <si>
    <t>OTHER USES:</t>
  </si>
  <si>
    <t>Advalorem Taxes</t>
  </si>
  <si>
    <t>Revenues:</t>
  </si>
  <si>
    <t>Expenditures:</t>
  </si>
  <si>
    <t>Revenues/Other Sources:</t>
  </si>
  <si>
    <t>Expenses:</t>
  </si>
  <si>
    <t>Tag Fees (Misc. Charge for Services)</t>
  </si>
  <si>
    <t>Sheriff's / Jail Department (001-52100)</t>
  </si>
  <si>
    <t>Revenue Commission Salaries</t>
  </si>
  <si>
    <t>State Cost Sharing (Refunds)</t>
  </si>
  <si>
    <t>Auditing and Accounting Fees</t>
  </si>
  <si>
    <t>Main Courthouse &amp; Annex I *</t>
  </si>
  <si>
    <t>H&amp;H Bldg - Annex II *</t>
  </si>
  <si>
    <t>Equipment Furniture $500-$4,999</t>
  </si>
  <si>
    <t>Motor Vehicle (Lease Payment)</t>
  </si>
  <si>
    <t>Medical &amp; Dental Services (Cty Employees)</t>
  </si>
  <si>
    <t>TOTAL REVENUES</t>
  </si>
  <si>
    <t>Other Financing Sources:</t>
  </si>
  <si>
    <t>TOTAL OTHER FINANCING SOURCES</t>
  </si>
  <si>
    <t>TOTAL REVENUE &amp; OTHER FINANCING SOURCES</t>
  </si>
  <si>
    <t>TOTAL EXPENSES</t>
  </si>
  <si>
    <t>Non-Enterprise Public Service Fees</t>
  </si>
  <si>
    <t>Adverstising</t>
  </si>
  <si>
    <t>Med &amp; Den Serv-Cty Employees (incl. Drug Testing)</t>
  </si>
  <si>
    <t>Overtime</t>
  </si>
  <si>
    <t>52950</t>
  </si>
  <si>
    <t>Misc. (Rentals)</t>
  </si>
  <si>
    <t>Data Processing Services (IT Services)</t>
  </si>
  <si>
    <t>Non-enterprise Public Service Fees</t>
  </si>
  <si>
    <t>Actual Revenue      QTR End 06/30/2009</t>
  </si>
  <si>
    <t>% Revenue Received  QTR Ending JUNE 2009</t>
  </si>
  <si>
    <t>Misc. Equipment &amp; Furniture &gt; $5,000</t>
  </si>
  <si>
    <t>Misc. Equipment &amp; Furniture &lt; $5,000</t>
  </si>
  <si>
    <t>Mobile Home Collections</t>
  </si>
  <si>
    <t>Probate Fees &amp; Commission</t>
  </si>
  <si>
    <t>Miscelleanous Income</t>
  </si>
  <si>
    <t>Sales Tax</t>
  </si>
  <si>
    <t>Garbage Can Fees</t>
  </si>
  <si>
    <t>Computer Services</t>
  </si>
  <si>
    <t>REQUESTED</t>
  </si>
  <si>
    <t>Equipment &lt; $5,000</t>
  </si>
  <si>
    <t>Contract  Services</t>
  </si>
  <si>
    <t>Payment in Lieu</t>
  </si>
  <si>
    <t>**Expense to be reallocated among other departments at the end of fiscal year, based on square footage</t>
  </si>
  <si>
    <t>Total Operating Expenditures General Fund  ♠</t>
  </si>
  <si>
    <r>
      <t>♠</t>
    </r>
    <r>
      <rPr>
        <sz val="11"/>
        <color indexed="8"/>
        <rFont val="Times New Roman"/>
        <family val="1"/>
      </rPr>
      <t xml:space="preserve"> Total budget number include amendments</t>
    </r>
  </si>
  <si>
    <t>Misc. Equipment &lt; $5,000</t>
  </si>
  <si>
    <t>Misc. Supplies (Garbage Cans)</t>
  </si>
  <si>
    <t>DESCRIPTION</t>
  </si>
  <si>
    <t>ACCT.</t>
  </si>
  <si>
    <t xml:space="preserve">Other Travel Expenses </t>
  </si>
  <si>
    <t>Travel - Incidentals</t>
  </si>
  <si>
    <t>Miscellaneous  Other Expenditures</t>
  </si>
  <si>
    <t>Drug Testing</t>
  </si>
  <si>
    <t>Equipment &gt; $5,000</t>
  </si>
  <si>
    <t>Privledge License</t>
  </si>
  <si>
    <t>FY  2010-2011                             Budget</t>
  </si>
  <si>
    <t>Misc. State Grant Proceeds (RC&amp;D)</t>
  </si>
  <si>
    <t xml:space="preserve"> </t>
  </si>
  <si>
    <t>Building Repairs</t>
  </si>
  <si>
    <t>Communication Equipment</t>
  </si>
  <si>
    <t>Telecommunications Equipment</t>
  </si>
  <si>
    <t>* State sets this salary</t>
  </si>
  <si>
    <t>Travel-Incidentals</t>
  </si>
  <si>
    <t>Travel Incidentals</t>
  </si>
  <si>
    <t>Vehicle Tags</t>
  </si>
  <si>
    <t>Drugs &amp; Medical Supplies *</t>
  </si>
  <si>
    <t>Administrative Fees</t>
  </si>
  <si>
    <t>Federal Grants</t>
  </si>
  <si>
    <t>Recoveries from Insurance Claims</t>
  </si>
  <si>
    <t>% Revenue Received</t>
  </si>
  <si>
    <t>Housing of Non-County Prisoners</t>
  </si>
  <si>
    <t>Recoveries on Insurance Claims</t>
  </si>
  <si>
    <t>FY   2011-2012 PROPOSED BUDGET REVENUES</t>
  </si>
  <si>
    <t>% Budget Expended</t>
  </si>
  <si>
    <t>W/O Salary Increase</t>
  </si>
  <si>
    <t xml:space="preserve"> Expenses/Other Uses:</t>
  </si>
  <si>
    <t>Airfare</t>
  </si>
  <si>
    <t>Registration Fees</t>
  </si>
  <si>
    <t>Travel - Incidental Expense</t>
  </si>
  <si>
    <t>Direct Support for Education</t>
  </si>
  <si>
    <t>FY   2011-2012 APPROVED BUDGET REVENUES</t>
  </si>
  <si>
    <t>Reserved for Local Use-Employee Benefits</t>
  </si>
  <si>
    <t>Travel - Mileage</t>
  </si>
  <si>
    <t>BUDGETED EXPENDITURES</t>
  </si>
  <si>
    <t>% YTD BUDGET EXPENDED -MARCH 2012</t>
  </si>
  <si>
    <t>Lodging Tax</t>
  </si>
  <si>
    <t>Advertisement</t>
  </si>
  <si>
    <t>Estimated Revenues &amp; Other Sources @9/30/2012</t>
  </si>
  <si>
    <t>ESTIMATED EXPENSES &amp; OTHER USES @9/30//12</t>
  </si>
  <si>
    <t>$ BUDGET EXPENDED YTD AUGUST 2012</t>
  </si>
  <si>
    <t>% BUDGET EXPENDED YTD AUGUST 2012</t>
  </si>
  <si>
    <t>Fuel &amp; Lubricants</t>
  </si>
  <si>
    <t>Misc Other Expenses</t>
  </si>
  <si>
    <t>Actual Revenues YTD Ending AUGUST 2012</t>
  </si>
  <si>
    <t>PROPOSED 2012-2013 BUDGET RECOMMENDED</t>
  </si>
  <si>
    <t>% Revenue Received YTD AUGUST 2012</t>
  </si>
  <si>
    <t>Perry Co E-911</t>
  </si>
  <si>
    <t>Other Uses (Transfer to RRR)</t>
  </si>
  <si>
    <t>E-911 (PERRY CO EMERGENCY COMM)</t>
  </si>
  <si>
    <t>PERRY COUNTY EMERGENCY COMMUNICATIONS</t>
  </si>
  <si>
    <t>Other -</t>
  </si>
  <si>
    <t>Solid Waste</t>
  </si>
  <si>
    <t>Operating  Lease Bldg Land</t>
  </si>
  <si>
    <t>Assets less that &gt;$5000</t>
  </si>
  <si>
    <t>AMBULANCE SERVICES</t>
  </si>
  <si>
    <t>DESCRIPTION (EXPENDITURES)</t>
  </si>
  <si>
    <t xml:space="preserve">Ending  Fund Balance                                          </t>
  </si>
  <si>
    <t xml:space="preserve">General Reserve Balance (Restricted)                </t>
  </si>
  <si>
    <t xml:space="preserve">Dues </t>
  </si>
  <si>
    <t>Building Insurance (falls under 274)</t>
  </si>
  <si>
    <t>Utilities (code to courthouse 51101)</t>
  </si>
  <si>
    <t>Pest Control Services (code to 51101)</t>
  </si>
  <si>
    <t>Fire Fighting Services (code to 51101)</t>
  </si>
  <si>
    <t>Repairs &amp; Maintenance-Bldg (code to 51101)</t>
  </si>
  <si>
    <t>Adversting/Publishing Voters List</t>
  </si>
  <si>
    <t>2014 POTENTIAL BUDGET REVENUES</t>
  </si>
  <si>
    <t>REDUCE BY OUTSTANDING NON-REIMBURSED PROJECTS</t>
  </si>
  <si>
    <t>R&amp;M Contractual Roads &amp;Bridges</t>
  </si>
  <si>
    <t>NOTES:</t>
  </si>
  <si>
    <t>FINANCE COMMITTEE SUGGESTED 2014 BUDGET</t>
  </si>
  <si>
    <t>DESCRIPTION BY DEPARTMENT</t>
  </si>
  <si>
    <t>.</t>
  </si>
  <si>
    <t>PUBLIC HWY &amp; TRAFFIC</t>
  </si>
  <si>
    <t>MOTOR VEHICLE TRAINING</t>
  </si>
  <si>
    <t>Beg Fund Balance</t>
  </si>
  <si>
    <t>APPROVED @9/30/2013</t>
  </si>
  <si>
    <t>Transfer-In (General)</t>
  </si>
  <si>
    <t>AMENDED @01/14/2014</t>
  </si>
  <si>
    <t>Registration</t>
  </si>
  <si>
    <t>Data Processing</t>
  </si>
  <si>
    <t>Warrants Payable/Debt Service/Short Term Loans</t>
  </si>
  <si>
    <t>5 CENT GAS TAX</t>
  </si>
  <si>
    <t xml:space="preserve">If 250k of debt can be restructured, contingent items added will be Ambulance &amp; E 911 </t>
  </si>
  <si>
    <t>Commissioner Harrison Proposed Budget 2014-2015</t>
  </si>
  <si>
    <t>Advertising (Bids)</t>
  </si>
  <si>
    <t>Transfer from Gasoline (Prior Year Excess Budgeted Transfers</t>
  </si>
  <si>
    <t>61124</t>
  </si>
  <si>
    <t>Transer from Gasoline (Prior Year Excess Budgeted Transfers</t>
  </si>
  <si>
    <t>VARIANCE</t>
  </si>
  <si>
    <t>Rentals of Buildings &amp; Land</t>
  </si>
  <si>
    <t>Reserved for Local Use Other Misc. Revenues (Loan Proceeds)</t>
  </si>
  <si>
    <t>Beginning Fund Balance 2014-2015</t>
  </si>
  <si>
    <t>TOTAL GASOLINE III EXPENSE BUDGET</t>
  </si>
  <si>
    <t>61300</t>
  </si>
  <si>
    <t>Loan Proceeds</t>
  </si>
  <si>
    <t>REVENUE DESCRIPTION</t>
  </si>
  <si>
    <t>Fuel &amp; Oil Lubricants</t>
  </si>
  <si>
    <t>Miscellaneous Other Supplies</t>
  </si>
  <si>
    <t>Motor Vehicle Repairs</t>
  </si>
  <si>
    <t>Misc. Other Current Expenditures</t>
  </si>
  <si>
    <t>Courthouse &amp; Courthouse Annex I</t>
  </si>
  <si>
    <t>51102 - COURTHOUSE ANNEX II</t>
  </si>
  <si>
    <t>51101- COURTHOUSE &amp; ANNEX 1</t>
  </si>
  <si>
    <t>Motor Vehicle Purchase</t>
  </si>
  <si>
    <t xml:space="preserve"> Transfer from Gasoline </t>
  </si>
  <si>
    <t>Restricted -Hazard Mitigation  Funds</t>
  </si>
  <si>
    <t>ACTUAL YTD SEPT 15</t>
  </si>
  <si>
    <t>Transfers IN (GAS III) Interfund Rec</t>
  </si>
  <si>
    <t>Transfer to Gasoline III</t>
  </si>
  <si>
    <t>BUDGET 2015-2016 ??</t>
  </si>
  <si>
    <t>Motor Vehicle Insurance/Property Insurance</t>
  </si>
  <si>
    <t>Motor Vehicles - Insurance/Property Insurance</t>
  </si>
  <si>
    <t>BALANCED</t>
  </si>
  <si>
    <t>MANUFACTURED HOMES</t>
  </si>
  <si>
    <t>GENERAL FUND</t>
  </si>
  <si>
    <t>Debt  Service Payments</t>
  </si>
  <si>
    <t>2007 PBA WARRANT (JAIL LEASE)</t>
  </si>
  <si>
    <t>2007 GEN OBLIG WARRANT</t>
  </si>
  <si>
    <t>2010-A GEN OBLIG WRNT(HOTEL)</t>
  </si>
  <si>
    <t>2010-B GEN. OBLIG WRNT(RENO)</t>
  </si>
  <si>
    <t>2013-A GEN OBLIG WARRANT</t>
  </si>
  <si>
    <t>2013-B GEN OBLIG WARRANT</t>
  </si>
  <si>
    <t>BANK LOAN</t>
  </si>
  <si>
    <t>APPROVED BUDGET 2016-2017</t>
  </si>
  <si>
    <t>AMENDED BUDGET 2016-2017</t>
  </si>
  <si>
    <t>% OF BUDGET EXPENDED</t>
  </si>
  <si>
    <t>% OF REVENUE RECEIVED</t>
  </si>
  <si>
    <t>Miscellaneous Charges for Services</t>
  </si>
  <si>
    <t>Airline</t>
  </si>
  <si>
    <t>Groundskeeping Supplies</t>
  </si>
  <si>
    <t>Small Tools</t>
  </si>
  <si>
    <t>Equipment Rental (Postage Meter)</t>
  </si>
  <si>
    <t>DHR -State Reimbursement</t>
  </si>
  <si>
    <t>YTD ACTUAL AUGUST 2017</t>
  </si>
  <si>
    <t>YTD ACTUAL -AUGUST  2017</t>
  </si>
  <si>
    <t>Engineering &amp; Architechural Services</t>
  </si>
  <si>
    <t>Lodging Tax (90%)</t>
  </si>
  <si>
    <t>Workmen's Comp</t>
  </si>
  <si>
    <t>Engineering Service</t>
  </si>
  <si>
    <t xml:space="preserve">Misc. Other Expenditures </t>
  </si>
  <si>
    <t>Building Improvements</t>
  </si>
  <si>
    <t>ALATOM</t>
  </si>
  <si>
    <t>RC&amp; D</t>
  </si>
  <si>
    <t>Operating Transfer from Capital Improvement</t>
  </si>
  <si>
    <t>CAPITAL IMPROVEMENT</t>
  </si>
  <si>
    <t>TOTAL 59200</t>
  </si>
  <si>
    <t>COMMISSIONER HARRISON'S SUGGESTIONS</t>
  </si>
  <si>
    <t>APPROPRIATE ADD'L 10,000 TO LIBRARY</t>
  </si>
  <si>
    <t>DUE TO REDUCTION IN WORK FORCE; PT HEALTH COORD @10,765; ELIMINATE INDIGENT EXPENSE; INCREASE FORENSIC TO 2500; ELIMINATE ASST ADMIN</t>
  </si>
  <si>
    <t>ELIMINATE ACCESS POINT FURNITURE LOAN FROM BUDGET</t>
  </si>
  <si>
    <t>OUT OF BALANCE</t>
  </si>
  <si>
    <t>Expenses/Other Uses:</t>
  </si>
  <si>
    <t>2007 GENERAL OBLIGATION WARRANT (CAPITAL)</t>
  </si>
  <si>
    <t>2010-A GENERAL OBLIGATION WARRANT (HOTEL)</t>
  </si>
  <si>
    <t>2010-B GENERAL OBLIGATION WRNT (COURTHOUSE RENO)</t>
  </si>
  <si>
    <t>2013-A GENERAL OBLIG WRNT (REFI 2004 GBO)</t>
  </si>
  <si>
    <t>2013-B GENERAL OBLIG WRNT (ADD'L COURTHOUSE RENO)</t>
  </si>
  <si>
    <t>GEN</t>
  </si>
  <si>
    <t xml:space="preserve">SHERIFF CONDEMNATION </t>
  </si>
  <si>
    <t>Expenses (52100):</t>
  </si>
  <si>
    <t>PC DIALYSIS RENTAL ACCOUNT</t>
  </si>
  <si>
    <t>APPROVED BUDGET 2018-2019</t>
  </si>
  <si>
    <t>*We actually paid 172,500 thru August 2018</t>
  </si>
  <si>
    <t>** The budget for 2017-2018 = $15,000 x 15</t>
  </si>
  <si>
    <t>which included the 3 months were past due</t>
  </si>
  <si>
    <t>from fy 2016-2017, that's why it looks like we</t>
  </si>
  <si>
    <t>are under budget</t>
  </si>
  <si>
    <t>REVENUES</t>
  </si>
  <si>
    <t>DEBT SERVICE PAYMENT</t>
  </si>
  <si>
    <t>Misc expenses</t>
  </si>
  <si>
    <t>Communications/Telephone</t>
  </si>
  <si>
    <t>Interfund Payable (Capital Improvement)</t>
  </si>
  <si>
    <t>APPROVED  BUDGET                    2017-2018</t>
  </si>
  <si>
    <t xml:space="preserve"> APPROVED BUDGET                    2017-2018</t>
  </si>
  <si>
    <t>PROPOSED BUDGET AFTER 9/10/2018 BUDGET HEARING</t>
  </si>
  <si>
    <t xml:space="preserve">IT HAS BEEN PROPOSED THE AMBULANCE WILL </t>
  </si>
  <si>
    <t xml:space="preserve">REDUCE THEIR CONTRACT BY $10,000 FOR </t>
  </si>
  <si>
    <t>PURPOSE OF UTILIZING E-911</t>
  </si>
  <si>
    <t>ALSO AN ADDITIONAL $30K WILL BE PAID DIRECTLY</t>
  </si>
  <si>
    <t>TO THE AMBULANCE FROM THE HOSPITAL BOARD</t>
  </si>
  <si>
    <t>TO OFFSET SOME OF THE COSTS OF THESE SERVICES</t>
  </si>
  <si>
    <t>PROPOSED BUDGET 2018-2019 (SUBMITTED 9/5/2018)</t>
  </si>
  <si>
    <t>SUBMITED 9/5/2018</t>
  </si>
  <si>
    <t>AFTER 9/10/2018</t>
  </si>
  <si>
    <t>BUDGET HEARING</t>
  </si>
  <si>
    <t xml:space="preserve"> ACTUAL AUGUST 2018</t>
  </si>
  <si>
    <t xml:space="preserve"> ACTUAL THRU 9/27/2018</t>
  </si>
  <si>
    <t>PROPOSED BUDGET AFTER 9/17/18 WORKSHOP</t>
  </si>
  <si>
    <t>AMENDED</t>
  </si>
  <si>
    <t>Represents what was actually billed to the customers account</t>
  </si>
  <si>
    <t xml:space="preserve"> - Commission needs to determine if you want to budget actual</t>
  </si>
  <si>
    <t>Summary:</t>
  </si>
  <si>
    <t>Total paying customers:</t>
  </si>
  <si>
    <t>Customer Type breakdown:</t>
  </si>
  <si>
    <t>Regular Customers</t>
  </si>
  <si>
    <t>Customer who pay only through Oct-Dec</t>
  </si>
  <si>
    <t>Customers you pay only April through Septemer</t>
  </si>
  <si>
    <t>billings or actual payments or actual billings less the 30% allowance for doubtful accounts which is significantly less than what is received</t>
  </si>
  <si>
    <t>TOTAL POTENTIAL REVENUE</t>
  </si>
  <si>
    <t>DEBTSERVICE PAYMENT</t>
  </si>
  <si>
    <t>SUPPLEMENTAL SCHEDULE -BUDGET WORK -APPROVED</t>
  </si>
  <si>
    <t>State Grants (Scrap tire/ADECA)</t>
  </si>
  <si>
    <t>Revenue from Cities</t>
  </si>
  <si>
    <t>Building Repairs/Maintenance</t>
  </si>
  <si>
    <t xml:space="preserve">Communications Equipment </t>
  </si>
  <si>
    <t>EXPENSES EXTRAPULATED TO 9/30/2019</t>
  </si>
  <si>
    <t>REVENUES ESTIMATED THRU 9/30/2019</t>
  </si>
  <si>
    <t>Contract Services (Achiving)</t>
  </si>
  <si>
    <t>DALLAS COUNTY DETENTION</t>
  </si>
  <si>
    <t xml:space="preserve"> = BALANCED IF ZERO</t>
  </si>
  <si>
    <t>DEBT SERVICE SUMMARY</t>
  </si>
  <si>
    <t>PC HISTORICAL JAIL FUND</t>
  </si>
  <si>
    <t>NPS GRANT FUNDS</t>
  </si>
  <si>
    <t>EXPENSES/OTHER USES</t>
  </si>
  <si>
    <t>JAIL REHABILIATION EXPENSES</t>
  </si>
  <si>
    <t>BLACK BELT FOUNDATION</t>
  </si>
  <si>
    <t>AL COOPERATIVE EXTENSION</t>
  </si>
  <si>
    <t xml:space="preserve"> Elections  *see notes</t>
  </si>
  <si>
    <t>Revenue from Municipalities - reflected in PC Dialysis fund- *see notes</t>
  </si>
  <si>
    <t>Transfer to General 001 *see notes</t>
  </si>
  <si>
    <t>61100</t>
  </si>
  <si>
    <t>Building Repairs*</t>
  </si>
  <si>
    <t>Sales of Asphalt</t>
  </si>
  <si>
    <t>Organization/Association Membership Fees &amp; Dues</t>
  </si>
  <si>
    <t xml:space="preserve">Storm Shelters </t>
  </si>
  <si>
    <t>REBUILD AMERICA</t>
  </si>
  <si>
    <t>220-44198-830</t>
  </si>
  <si>
    <t>State Add'l Excise Tax</t>
  </si>
  <si>
    <t xml:space="preserve">Gasoline III </t>
  </si>
  <si>
    <t>Expenses</t>
  </si>
  <si>
    <t>FEDERAL EXCHANGE</t>
  </si>
  <si>
    <t>221-44198-830</t>
  </si>
  <si>
    <t>Gasoline III (ASSIGNED FED PROJECTS)</t>
  </si>
  <si>
    <t>Reduced this to match expenses,  history shows that it is unlikely total revenue will be collected.</t>
  </si>
  <si>
    <t xml:space="preserve">Transfer in from Rebuild Alabama Acct </t>
  </si>
  <si>
    <t>General Liability/Property Insurance</t>
  </si>
  <si>
    <t>Federal/State Salary Refund</t>
  </si>
  <si>
    <t>General Fund Reserve</t>
  </si>
  <si>
    <t>District Judge (budget moved to 51101)</t>
  </si>
  <si>
    <t>Circuit Clerk (Budget moved to 51101)</t>
  </si>
  <si>
    <t>District Attorney (Budget moved to 51101)</t>
  </si>
  <si>
    <t>Veterinerian Services  (001-55450)</t>
  </si>
  <si>
    <r>
      <t xml:space="preserve">Sowing Seeds of Hope    </t>
    </r>
    <r>
      <rPr>
        <sz val="12"/>
        <rFont val="Calibri"/>
        <family val="2"/>
      </rPr>
      <t>◊◊</t>
    </r>
  </si>
  <si>
    <t>2020-2021  BUDGET</t>
  </si>
  <si>
    <t>001-41110-000</t>
  </si>
  <si>
    <t>001-41119-000</t>
  </si>
  <si>
    <t>001-41118-000</t>
  </si>
  <si>
    <t>001-41140-000</t>
  </si>
  <si>
    <t>001-41210-000</t>
  </si>
  <si>
    <t>001-41215-000</t>
  </si>
  <si>
    <t>001-41220-000</t>
  </si>
  <si>
    <t>001-41230-000</t>
  </si>
  <si>
    <t>001-41240-000</t>
  </si>
  <si>
    <t>001-41250-000</t>
  </si>
  <si>
    <t>001-41270-000</t>
  </si>
  <si>
    <t>001-41310-000</t>
  </si>
  <si>
    <t>001-41330-000</t>
  </si>
  <si>
    <t>001-43100-000</t>
  </si>
  <si>
    <t>001-43300-000</t>
  </si>
  <si>
    <t>001-43800-000</t>
  </si>
  <si>
    <t>001-43801-000</t>
  </si>
  <si>
    <t>001-44112-000</t>
  </si>
  <si>
    <t>001-44113-000</t>
  </si>
  <si>
    <t>001-44111-000</t>
  </si>
  <si>
    <t>001-44120-000</t>
  </si>
  <si>
    <t>001-44130-000</t>
  </si>
  <si>
    <t>001-44140-000</t>
  </si>
  <si>
    <t>001-44150-000</t>
  </si>
  <si>
    <t>001-44200-000</t>
  </si>
  <si>
    <t>001-44230-000</t>
  </si>
  <si>
    <t>001-44240-000</t>
  </si>
  <si>
    <t>001-44280-000</t>
  </si>
  <si>
    <t>001-44283-000</t>
  </si>
  <si>
    <t>001-44310-000</t>
  </si>
  <si>
    <t>001-44910 -000</t>
  </si>
  <si>
    <t>001-47900-000</t>
  </si>
  <si>
    <t>001-47905-000</t>
  </si>
  <si>
    <t>001-61122-000</t>
  </si>
  <si>
    <t>001-61150-000</t>
  </si>
  <si>
    <t>001-61135-000</t>
  </si>
  <si>
    <t>001-61100-000</t>
  </si>
  <si>
    <t>001-51100-111</t>
  </si>
  <si>
    <t>001-51100-113</t>
  </si>
  <si>
    <t>001-51100-116</t>
  </si>
  <si>
    <t>001-51100-121</t>
  </si>
  <si>
    <t>001-51100-122</t>
  </si>
  <si>
    <t>001-51100-123</t>
  </si>
  <si>
    <t>001-51100-124</t>
  </si>
  <si>
    <t>001-51100-125</t>
  </si>
  <si>
    <t>001-51100-126</t>
  </si>
  <si>
    <t>001-51100-141</t>
  </si>
  <si>
    <t>001-51100-153</t>
  </si>
  <si>
    <t>001-51100-154</t>
  </si>
  <si>
    <t>001-51100-156</t>
  </si>
  <si>
    <t>001-51100-163</t>
  </si>
  <si>
    <t>001-51100-164</t>
  </si>
  <si>
    <t>001-51100-167</t>
  </si>
  <si>
    <t>001-51100-170</t>
  </si>
  <si>
    <t>001-51100-171</t>
  </si>
  <si>
    <t>001-51100-173</t>
  </si>
  <si>
    <t>001-51100-182</t>
  </si>
  <si>
    <t>001-51100-199</t>
  </si>
  <si>
    <t>001-51100-211</t>
  </si>
  <si>
    <t>001-51100-214</t>
  </si>
  <si>
    <t>001-51100-216</t>
  </si>
  <si>
    <t>001-51100-219</t>
  </si>
  <si>
    <t>001-51100-220</t>
  </si>
  <si>
    <t>001-51100-221</t>
  </si>
  <si>
    <t>001-51100-229</t>
  </si>
  <si>
    <t>001-51100-231</t>
  </si>
  <si>
    <t>001-51100-233</t>
  </si>
  <si>
    <t>001-51100-234</t>
  </si>
  <si>
    <t>001-51100-235</t>
  </si>
  <si>
    <t>001-51100-240</t>
  </si>
  <si>
    <t>001-51100-250</t>
  </si>
  <si>
    <t>001-51100-251</t>
  </si>
  <si>
    <t>001-51100-252</t>
  </si>
  <si>
    <t>001-51100-253</t>
  </si>
  <si>
    <t>001-51100-262</t>
  </si>
  <si>
    <t>001-51100-263</t>
  </si>
  <si>
    <t>001-51100-264</t>
  </si>
  <si>
    <t>001-51100-265</t>
  </si>
  <si>
    <t>001-51100-269</t>
  </si>
  <si>
    <t>001-51100-271</t>
  </si>
  <si>
    <t>001-51100-272</t>
  </si>
  <si>
    <t>001-51100-273</t>
  </si>
  <si>
    <t>001-51100-274</t>
  </si>
  <si>
    <t>001-51100-470</t>
  </si>
  <si>
    <t>001-51100-499</t>
  </si>
  <si>
    <t>001-51100-660</t>
  </si>
  <si>
    <t>Signs</t>
  </si>
  <si>
    <t>001-51101-153</t>
  </si>
  <si>
    <t>001-51101-216</t>
  </si>
  <si>
    <t>001-51101-231</t>
  </si>
  <si>
    <t>001-51101-240</t>
  </si>
  <si>
    <t>001-51101-251</t>
  </si>
  <si>
    <t>001-51102-153</t>
  </si>
  <si>
    <t>001-51102-231</t>
  </si>
  <si>
    <t>001-51102-240</t>
  </si>
  <si>
    <t>001-51102-251</t>
  </si>
  <si>
    <t>001-51210-113</t>
  </si>
  <si>
    <t>001-51210-124</t>
  </si>
  <si>
    <t>001-51300-111</t>
  </si>
  <si>
    <t>001-51300-113</t>
  </si>
  <si>
    <t>001-51300-116</t>
  </si>
  <si>
    <t>001-51300-121</t>
  </si>
  <si>
    <t>001-51300-122</t>
  </si>
  <si>
    <t>001-51300-123</t>
  </si>
  <si>
    <t>001-51300-124</t>
  </si>
  <si>
    <t>001-51300-141</t>
  </si>
  <si>
    <t>001-51300-153</t>
  </si>
  <si>
    <t>001-51300-160</t>
  </si>
  <si>
    <t>001-51300-163</t>
  </si>
  <si>
    <t>001-51300-216</t>
  </si>
  <si>
    <t>001-51300-171</t>
  </si>
  <si>
    <t>001-51300-199</t>
  </si>
  <si>
    <t>001-51300-211</t>
  </si>
  <si>
    <t>001-51300-219</t>
  </si>
  <si>
    <t>001-51300-220</t>
  </si>
  <si>
    <t>001-51300-231</t>
  </si>
  <si>
    <t>001-51300-233</t>
  </si>
  <si>
    <t>001-51300-240</t>
  </si>
  <si>
    <t>001-51300-251</t>
  </si>
  <si>
    <t>001-51300-252</t>
  </si>
  <si>
    <t>001-51300-253</t>
  </si>
  <si>
    <t>001-51300-262</t>
  </si>
  <si>
    <t>001-51300-263</t>
  </si>
  <si>
    <t>001-51300-264</t>
  </si>
  <si>
    <t>001-51300-265</t>
  </si>
  <si>
    <t>001-51300-269</t>
  </si>
  <si>
    <t>001-51300-271</t>
  </si>
  <si>
    <t>001-51300-273</t>
  </si>
  <si>
    <t>001-51300-470</t>
  </si>
  <si>
    <t>001-51300-99</t>
  </si>
  <si>
    <t>001-51600-111</t>
  </si>
  <si>
    <t>001-51600-113</t>
  </si>
  <si>
    <t>001-51600-16</t>
  </si>
  <si>
    <t>001-51600-119</t>
  </si>
  <si>
    <t>001-51600-121</t>
  </si>
  <si>
    <t>001-51600-122</t>
  </si>
  <si>
    <t>001-51600-123</t>
  </si>
  <si>
    <t>001-51600-124</t>
  </si>
  <si>
    <t>001-51600-141</t>
  </si>
  <si>
    <t>001-51600-156</t>
  </si>
  <si>
    <t>001-51600-153</t>
  </si>
  <si>
    <t>001-51600-163</t>
  </si>
  <si>
    <t>001-51600-171</t>
  </si>
  <si>
    <t>001-51600-199</t>
  </si>
  <si>
    <t>001-51600-211</t>
  </si>
  <si>
    <t>001-51600-216</t>
  </si>
  <si>
    <t>001-51600-219</t>
  </si>
  <si>
    <t>001-51600-220</t>
  </si>
  <si>
    <t>001-51600-231</t>
  </si>
  <si>
    <t>001-51600-233</t>
  </si>
  <si>
    <t>001-51600-235</t>
  </si>
  <si>
    <t>001-51600-240</t>
  </si>
  <si>
    <t>001-51600-251</t>
  </si>
  <si>
    <t>001-51600-252</t>
  </si>
  <si>
    <t>001-51600-253</t>
  </si>
  <si>
    <t>001-51600-262</t>
  </si>
  <si>
    <t>001-51600-264</t>
  </si>
  <si>
    <t>001-51600-265</t>
  </si>
  <si>
    <t>001-51600-269</t>
  </si>
  <si>
    <t>001-51600-271</t>
  </si>
  <si>
    <t>001-51600-273</t>
  </si>
  <si>
    <t>001-51600-470</t>
  </si>
  <si>
    <t>001-51600-499</t>
  </si>
  <si>
    <t>001-51910-174</t>
  </si>
  <si>
    <t>001-51910-175</t>
  </si>
  <si>
    <t>001-51910-211</t>
  </si>
  <si>
    <t>001-51910-219</t>
  </si>
  <si>
    <t>001-51910-220</t>
  </si>
  <si>
    <t>001-51910-231</t>
  </si>
  <si>
    <t>001-51910-237</t>
  </si>
  <si>
    <t>001-51910-240</t>
  </si>
  <si>
    <t>001-51910-251</t>
  </si>
  <si>
    <t>001-51910-252</t>
  </si>
  <si>
    <t>001-51910-253</t>
  </si>
  <si>
    <t>001-51910-262</t>
  </si>
  <si>
    <t>001-51910-416</t>
  </si>
  <si>
    <t>001-51910-470</t>
  </si>
  <si>
    <t>001-51910-499</t>
  </si>
  <si>
    <t>001-51920-113</t>
  </si>
  <si>
    <t>001-51920-124</t>
  </si>
  <si>
    <t>001-51920-125</t>
  </si>
  <si>
    <t>001-51920-171</t>
  </si>
  <si>
    <t>001-51920-153</t>
  </si>
  <si>
    <t>001-51920-211</t>
  </si>
  <si>
    <t>001-51920-216</t>
  </si>
  <si>
    <t>001-51920-252</t>
  </si>
  <si>
    <t>001-51920-253</t>
  </si>
  <si>
    <t>001-51920-262</t>
  </si>
  <si>
    <t>001-51920-264</t>
  </si>
  <si>
    <t>001-51920-265</t>
  </si>
  <si>
    <t>001-51920-271</t>
  </si>
  <si>
    <t>001-51920-470</t>
  </si>
  <si>
    <t>001-52100-110</t>
  </si>
  <si>
    <t>001-52100-111</t>
  </si>
  <si>
    <t>001-52100-112</t>
  </si>
  <si>
    <t>001-52100-113</t>
  </si>
  <si>
    <t>001-52100-116</t>
  </si>
  <si>
    <t>001-52100-121</t>
  </si>
  <si>
    <t>001-52100-122</t>
  </si>
  <si>
    <t>001-52100-123</t>
  </si>
  <si>
    <t>001-52100-124</t>
  </si>
  <si>
    <t>001-52100-141</t>
  </si>
  <si>
    <t>001-52100-153</t>
  </si>
  <si>
    <t>001-52100-156</t>
  </si>
  <si>
    <t>001-52100-158</t>
  </si>
  <si>
    <t>001-52100-161</t>
  </si>
  <si>
    <t>001-52100-163</t>
  </si>
  <si>
    <t>001-52100-167</t>
  </si>
  <si>
    <t>001-52100-168</t>
  </si>
  <si>
    <t>001-52100-171</t>
  </si>
  <si>
    <t>001-52100-176</t>
  </si>
  <si>
    <t>001-52100-181</t>
  </si>
  <si>
    <t>001-52100-199</t>
  </si>
  <si>
    <t>001-52100-203</t>
  </si>
  <si>
    <t>001-52100-206</t>
  </si>
  <si>
    <t>001-52100-207</t>
  </si>
  <si>
    <t>001-52100-211</t>
  </si>
  <si>
    <t>001-52100-212</t>
  </si>
  <si>
    <t>001-52100-214</t>
  </si>
  <si>
    <t>001-52100-215</t>
  </si>
  <si>
    <t>001-52100-216</t>
  </si>
  <si>
    <t>001-52100-219</t>
  </si>
  <si>
    <t>001-52100-220</t>
  </si>
  <si>
    <t>001-52100-231</t>
  </si>
  <si>
    <t>001-52100-234</t>
  </si>
  <si>
    <t>001-52100-235</t>
  </si>
  <si>
    <t>001-52100-236</t>
  </si>
  <si>
    <t>001-52100-240</t>
  </si>
  <si>
    <t>001-52100-250</t>
  </si>
  <si>
    <t>001-52100-251</t>
  </si>
  <si>
    <t>001-52100-252</t>
  </si>
  <si>
    <t>001-52100-253</t>
  </si>
  <si>
    <t>001-52100-262</t>
  </si>
  <si>
    <t>001-52100-264</t>
  </si>
  <si>
    <t>001-52100-265</t>
  </si>
  <si>
    <t>001-52100-269</t>
  </si>
  <si>
    <t>001-52100-271</t>
  </si>
  <si>
    <t>001-52100-272</t>
  </si>
  <si>
    <t>001-52100-273</t>
  </si>
  <si>
    <t>001-52100-402</t>
  </si>
  <si>
    <t>001-52100-403</t>
  </si>
  <si>
    <t>001-52100-07</t>
  </si>
  <si>
    <t>001-52100-470</t>
  </si>
  <si>
    <t>001-52100-499</t>
  </si>
  <si>
    <t>001-52100-611</t>
  </si>
  <si>
    <t>001-52300-290</t>
  </si>
  <si>
    <t>001-52900-199</t>
  </si>
  <si>
    <t>001-52950-113</t>
  </si>
  <si>
    <t>001-52950-116</t>
  </si>
  <si>
    <t>001-52950-121</t>
  </si>
  <si>
    <t>001-52950-122</t>
  </si>
  <si>
    <t>001-52950-123</t>
  </si>
  <si>
    <t>001-52950-124</t>
  </si>
  <si>
    <t>001-55450-290</t>
  </si>
  <si>
    <t>001-56300-113</t>
  </si>
  <si>
    <t>001-56300-121</t>
  </si>
  <si>
    <t>001-56300-122</t>
  </si>
  <si>
    <t>001-56300-123</t>
  </si>
  <si>
    <t>001-56300-124</t>
  </si>
  <si>
    <t>001-56300-153</t>
  </si>
  <si>
    <t>001-56300-167</t>
  </si>
  <si>
    <t>001-56300-199</t>
  </si>
  <si>
    <t>001-56300-211</t>
  </si>
  <si>
    <t>001-56300-216</t>
  </si>
  <si>
    <t>001-56300-231</t>
  </si>
  <si>
    <t>001-56300-240</t>
  </si>
  <si>
    <t>001-56300-251</t>
  </si>
  <si>
    <t>001-56300-262</t>
  </si>
  <si>
    <t>001-56300-271</t>
  </si>
  <si>
    <t>001-56300-157</t>
  </si>
  <si>
    <t>001-56300-177</t>
  </si>
  <si>
    <t>001-56300-290</t>
  </si>
  <si>
    <t>001-56300-470</t>
  </si>
  <si>
    <t>001-56300-499</t>
  </si>
  <si>
    <t>001-57100-113</t>
  </si>
  <si>
    <t>001-57100-121</t>
  </si>
  <si>
    <t>001-57100-122</t>
  </si>
  <si>
    <t>001-57100-123</t>
  </si>
  <si>
    <t>001-57100-124</t>
  </si>
  <si>
    <t>001-57100-199</t>
  </si>
  <si>
    <t>001-57100-231</t>
  </si>
  <si>
    <t>001-57100-240</t>
  </si>
  <si>
    <t>001-57100-290</t>
  </si>
  <si>
    <t>001-59200-701</t>
  </si>
  <si>
    <t>001-59200-703</t>
  </si>
  <si>
    <t>001-59200-704</t>
  </si>
  <si>
    <t>001-59200-705</t>
  </si>
  <si>
    <t>001-59200-706</t>
  </si>
  <si>
    <t>111-44222-000</t>
  </si>
  <si>
    <t>111-44280-810</t>
  </si>
  <si>
    <t>111-44300-000</t>
  </si>
  <si>
    <t>111-44700-000</t>
  </si>
  <si>
    <t>111-44360-000</t>
  </si>
  <si>
    <t>111-44221-000</t>
  </si>
  <si>
    <t>111-44190-000</t>
  </si>
  <si>
    <t>111-41140-000</t>
  </si>
  <si>
    <t>111-44910-000</t>
  </si>
  <si>
    <t>111-45600-000</t>
  </si>
  <si>
    <t>111-45900-000</t>
  </si>
  <si>
    <t>111-47100-000</t>
  </si>
  <si>
    <t>111-47110-000</t>
  </si>
  <si>
    <t>111-47250-000</t>
  </si>
  <si>
    <t>111-47300-000</t>
  </si>
  <si>
    <t>111-47330-000</t>
  </si>
  <si>
    <t>111-47352-000</t>
  </si>
  <si>
    <t>111-47353-000</t>
  </si>
  <si>
    <t>111-47900-000</t>
  </si>
  <si>
    <t>111-47905-000</t>
  </si>
  <si>
    <t>111-61110-000</t>
  </si>
  <si>
    <t>111-61150-000</t>
  </si>
  <si>
    <t>111-61122-000</t>
  </si>
  <si>
    <t>111-61123-000</t>
  </si>
  <si>
    <t>111-53700-113</t>
  </si>
  <si>
    <t>111-53700-116</t>
  </si>
  <si>
    <t>111-53700-121</t>
  </si>
  <si>
    <t>111-53700-122</t>
  </si>
  <si>
    <t>111-53700-123</t>
  </si>
  <si>
    <t>111-53700-124</t>
  </si>
  <si>
    <t>111-53700-125</t>
  </si>
  <si>
    <t>111-53700-126</t>
  </si>
  <si>
    <t>111-53700-153</t>
  </si>
  <si>
    <t>111-53700-154</t>
  </si>
  <si>
    <t>111-53700-156</t>
  </si>
  <si>
    <t>111-53700-163</t>
  </si>
  <si>
    <t>111-53700-165</t>
  </si>
  <si>
    <t>111-53700-168</t>
  </si>
  <si>
    <t>111-53700-170</t>
  </si>
  <si>
    <t>111-53700-171</t>
  </si>
  <si>
    <t>111-53700-182</t>
  </si>
  <si>
    <t>111-53700-199</t>
  </si>
  <si>
    <t>111-53700-202</t>
  </si>
  <si>
    <t>111-53700-203</t>
  </si>
  <si>
    <t>111-53700-207</t>
  </si>
  <si>
    <t>111-53700-208</t>
  </si>
  <si>
    <t>111-53700-211</t>
  </si>
  <si>
    <t>111-53700-212</t>
  </si>
  <si>
    <t>111-53700-213</t>
  </si>
  <si>
    <t>111-53700-214</t>
  </si>
  <si>
    <t>111-53700-215</t>
  </si>
  <si>
    <t>111-53700-216</t>
  </si>
  <si>
    <t>111-53700-219</t>
  </si>
  <si>
    <t>111-53700-220</t>
  </si>
  <si>
    <t>111-53700-231</t>
  </si>
  <si>
    <t>111-53700-232</t>
  </si>
  <si>
    <t>111-53700-233</t>
  </si>
  <si>
    <t>111-53700-234</t>
  </si>
  <si>
    <t>111-53700-236</t>
  </si>
  <si>
    <t>111-53700-238</t>
  </si>
  <si>
    <t>111-53700-240</t>
  </si>
  <si>
    <t>111-53700-250</t>
  </si>
  <si>
    <t>111-53700-251</t>
  </si>
  <si>
    <t>111-53700-252</t>
  </si>
  <si>
    <t>111-53700-253</t>
  </si>
  <si>
    <t>111-53700-262</t>
  </si>
  <si>
    <t>111-53700-263</t>
  </si>
  <si>
    <t>111-53700-264</t>
  </si>
  <si>
    <t>111-53700-265</t>
  </si>
  <si>
    <t>111-53700-269</t>
  </si>
  <si>
    <t>111-53700-271</t>
  </si>
  <si>
    <t>111-53700-272</t>
  </si>
  <si>
    <t>111-53700-273</t>
  </si>
  <si>
    <t>111-53700-274</t>
  </si>
  <si>
    <t>111-53700-407</t>
  </si>
  <si>
    <t>111-53700-470</t>
  </si>
  <si>
    <t>111-53700-499</t>
  </si>
  <si>
    <t>111-53700-549</t>
  </si>
  <si>
    <t>111-53700-550</t>
  </si>
  <si>
    <t>111-53700-560</t>
  </si>
  <si>
    <t>111-53700-571</t>
  </si>
  <si>
    <t>111-53700-600</t>
  </si>
  <si>
    <t>111-53700-630</t>
  </si>
  <si>
    <t>111-53700-660</t>
  </si>
  <si>
    <t>Expense Reduction Labor - RRR</t>
  </si>
  <si>
    <t>Expense Reduction Materials- RRR</t>
  </si>
  <si>
    <t>Expense Reduction Equipment Rental - RRR</t>
  </si>
  <si>
    <t>111-22000-116</t>
  </si>
  <si>
    <t>DEBT REDUCTION (FUND (102)</t>
  </si>
  <si>
    <t>Beginning Revenue Fund Balance</t>
  </si>
  <si>
    <t>102-43800-000</t>
  </si>
  <si>
    <t>102-45210-000</t>
  </si>
  <si>
    <t>102-41210-000</t>
  </si>
  <si>
    <t>102-41250-000</t>
  </si>
  <si>
    <t>102-45900-000</t>
  </si>
  <si>
    <t>102-47100-000</t>
  </si>
  <si>
    <t>102-47900-000</t>
  </si>
  <si>
    <t>102-62100-000</t>
  </si>
  <si>
    <t>112-41123-000</t>
  </si>
  <si>
    <t>112-44800-000</t>
  </si>
  <si>
    <t>112-44150-000</t>
  </si>
  <si>
    <t>112-47100-000</t>
  </si>
  <si>
    <t>112-62100-000</t>
  </si>
  <si>
    <t>113-41110-000</t>
  </si>
  <si>
    <t>113-41210-000</t>
  </si>
  <si>
    <t>113-44180-000</t>
  </si>
  <si>
    <t>113-47100-000</t>
  </si>
  <si>
    <t>113-62121-000</t>
  </si>
  <si>
    <t>116-44197-000</t>
  </si>
  <si>
    <t>116-14400-111</t>
  </si>
  <si>
    <t>116-62100-000</t>
  </si>
  <si>
    <t>116-62121-000</t>
  </si>
  <si>
    <t>116-51100-231</t>
  </si>
  <si>
    <t>117-44191-000</t>
  </si>
  <si>
    <t>117-47100-000</t>
  </si>
  <si>
    <t>117-61125-000</t>
  </si>
  <si>
    <t>117-61135-000</t>
  </si>
  <si>
    <t>117-53100-113</t>
  </si>
  <si>
    <t>117-53100-213</t>
  </si>
  <si>
    <t>117-53100-220</t>
  </si>
  <si>
    <t>118-44192-000</t>
  </si>
  <si>
    <t>118-44193-000</t>
  </si>
  <si>
    <t>118-47100-000</t>
  </si>
  <si>
    <t>118-62124-000</t>
  </si>
  <si>
    <t>119-44196-000</t>
  </si>
  <si>
    <t>119-47100-000</t>
  </si>
  <si>
    <t xml:space="preserve">Interest </t>
  </si>
  <si>
    <t>5 Cent Gas Tax Revenue</t>
  </si>
  <si>
    <t>232-44300-000</t>
  </si>
  <si>
    <t>232-44700-000</t>
  </si>
  <si>
    <t>232-44221-000</t>
  </si>
  <si>
    <t>232-47100-000</t>
  </si>
  <si>
    <t>232-61100-000</t>
  </si>
  <si>
    <t>Civil Defense (232)</t>
  </si>
  <si>
    <t>232-52300-113</t>
  </si>
  <si>
    <t>232-52300-121</t>
  </si>
  <si>
    <t>232-52300-122</t>
  </si>
  <si>
    <t>232-52300-123</t>
  </si>
  <si>
    <t>232-52300-124</t>
  </si>
  <si>
    <t>232-52300-125</t>
  </si>
  <si>
    <t>232-52300-153</t>
  </si>
  <si>
    <t>232-52300-154</t>
  </si>
  <si>
    <t>232-52300-163</t>
  </si>
  <si>
    <t>232-52300-165</t>
  </si>
  <si>
    <t>232-52300-167</t>
  </si>
  <si>
    <t>232-52300-170</t>
  </si>
  <si>
    <t>232-52300-171</t>
  </si>
  <si>
    <t>232-52300-199</t>
  </si>
  <si>
    <t>232-52300-211</t>
  </si>
  <si>
    <t>232-52300-212</t>
  </si>
  <si>
    <t>232-52300-219</t>
  </si>
  <si>
    <t>232-52300-220</t>
  </si>
  <si>
    <t>232-52300-231</t>
  </si>
  <si>
    <t>232-52300-240</t>
  </si>
  <si>
    <t>232-52300-250</t>
  </si>
  <si>
    <t>232-52300-251</t>
  </si>
  <si>
    <t>232-52300-252</t>
  </si>
  <si>
    <t>232-52300-253</t>
  </si>
  <si>
    <t>232-52300-262</t>
  </si>
  <si>
    <t>232-52300-263</t>
  </si>
  <si>
    <t>232-52300-264</t>
  </si>
  <si>
    <t>232-52300-265</t>
  </si>
  <si>
    <t>232-52300-269</t>
  </si>
  <si>
    <t>232-52300-274</t>
  </si>
  <si>
    <t>232-52300-297</t>
  </si>
  <si>
    <t>232-52300-499</t>
  </si>
  <si>
    <t>232-52300-470</t>
  </si>
  <si>
    <t>232-52300-500</t>
  </si>
  <si>
    <t>232-52300-520</t>
  </si>
  <si>
    <t>511-45411-000</t>
  </si>
  <si>
    <t>511-45410-000</t>
  </si>
  <si>
    <t>511-47100-000</t>
  </si>
  <si>
    <t>511-61100-000</t>
  </si>
  <si>
    <t>511-54100-165</t>
  </si>
  <si>
    <t>511-54100-199</t>
  </si>
  <si>
    <t>511-54100-211</t>
  </si>
  <si>
    <t>511-54100-216</t>
  </si>
  <si>
    <t>511-54100-219</t>
  </si>
  <si>
    <t>511-54100-231</t>
  </si>
  <si>
    <t>511-54100-235</t>
  </si>
  <si>
    <t>511-54100-240</t>
  </si>
  <si>
    <t>511-54100-251</t>
  </si>
  <si>
    <t>511-54100-252</t>
  </si>
  <si>
    <t>511-54100-253</t>
  </si>
  <si>
    <t>511-54100-331</t>
  </si>
  <si>
    <t>511-54100-470</t>
  </si>
  <si>
    <t>Beg Revenue Fund Balance</t>
  </si>
  <si>
    <t>136-44171-000</t>
  </si>
  <si>
    <t>136-47100-000</t>
  </si>
  <si>
    <t>MV Fees</t>
  </si>
  <si>
    <t>Expenses (51450)</t>
  </si>
  <si>
    <t>136-51450-499</t>
  </si>
  <si>
    <t>Miscellaneous Expenses</t>
  </si>
  <si>
    <t>140-43800-000</t>
  </si>
  <si>
    <t>MH Registration Fees</t>
  </si>
  <si>
    <t>140-47100-000</t>
  </si>
  <si>
    <t>Expenses (51500):</t>
  </si>
  <si>
    <t>140-51500-499</t>
  </si>
  <si>
    <t>166-45174-000</t>
  </si>
  <si>
    <t>166-45900-000</t>
  </si>
  <si>
    <t>166-47100-000</t>
  </si>
  <si>
    <t>Bail Bond Fee</t>
  </si>
  <si>
    <t>Miscellaneous Revenue</t>
  </si>
  <si>
    <t>166-52100-499</t>
  </si>
  <si>
    <t>Miscelleneous Expense</t>
  </si>
  <si>
    <t>Other Uses/Expenses</t>
  </si>
  <si>
    <t>103-47210-000</t>
  </si>
  <si>
    <t>103-44910-000</t>
  </si>
  <si>
    <t>Revenue from Municipalities</t>
  </si>
  <si>
    <t>103-47900-000</t>
  </si>
  <si>
    <t>Rental Income</t>
  </si>
  <si>
    <t>103-61100-000</t>
  </si>
  <si>
    <t>Transfers -out (General)</t>
  </si>
  <si>
    <t>103-51000-499</t>
  </si>
  <si>
    <t>001-61120-000</t>
  </si>
  <si>
    <t>001-51100-600</t>
  </si>
  <si>
    <t>300-61100-000</t>
  </si>
  <si>
    <t>300-51100-600</t>
  </si>
  <si>
    <t>302-61100-000</t>
  </si>
  <si>
    <t>302-51100-600</t>
  </si>
  <si>
    <t>303-61100-000</t>
  </si>
  <si>
    <t>303-51100-600</t>
  </si>
  <si>
    <t>304-61120-000</t>
  </si>
  <si>
    <t>304-51100-600</t>
  </si>
  <si>
    <t>305-61100-000</t>
  </si>
  <si>
    <t>305-51100-600</t>
  </si>
  <si>
    <t>110-44700-000</t>
  </si>
  <si>
    <t>110-51101-231</t>
  </si>
  <si>
    <t>220-53700-499</t>
  </si>
  <si>
    <t>220-62121-000</t>
  </si>
  <si>
    <t>221-53700-499</t>
  </si>
  <si>
    <t>221-62121-000</t>
  </si>
  <si>
    <t>001-47300-000</t>
  </si>
  <si>
    <t>001-44300-000</t>
  </si>
  <si>
    <t>001-44701-000</t>
  </si>
  <si>
    <t>001-44720-000</t>
  </si>
  <si>
    <t>001-44800-000</t>
  </si>
  <si>
    <t>001-45100-000</t>
  </si>
  <si>
    <t>001-45101-000</t>
  </si>
  <si>
    <t>001-45200-000</t>
  </si>
  <si>
    <t>001-45201-000</t>
  </si>
  <si>
    <t>001-45210-000</t>
  </si>
  <si>
    <t>001-45235-000</t>
  </si>
  <si>
    <t>001-45260-000</t>
  </si>
  <si>
    <t>001-45286-000</t>
  </si>
  <si>
    <t>001-45290-000</t>
  </si>
  <si>
    <t>001-45600-000</t>
  </si>
  <si>
    <t>001-45820-000</t>
  </si>
  <si>
    <t>001-47100-000</t>
  </si>
  <si>
    <t>001-47110-000</t>
  </si>
  <si>
    <t>001-47210-000</t>
  </si>
  <si>
    <t>001-35000-000</t>
  </si>
  <si>
    <t>BEGINNING FUND BALANCE</t>
  </si>
  <si>
    <t>102-35000-000</t>
  </si>
  <si>
    <t>112-35000-000</t>
  </si>
  <si>
    <t>113-35000-000</t>
  </si>
  <si>
    <t>116-35000-000</t>
  </si>
  <si>
    <t>117-35000-000</t>
  </si>
  <si>
    <t>118-35000-000</t>
  </si>
  <si>
    <t>119-35000-000</t>
  </si>
  <si>
    <t>232-35000-000</t>
  </si>
  <si>
    <t>136-35000-000</t>
  </si>
  <si>
    <t>140-35000-000</t>
  </si>
  <si>
    <t>166-35000-000</t>
  </si>
  <si>
    <t>103-35000-000</t>
  </si>
  <si>
    <t>001-51101-199</t>
  </si>
  <si>
    <t>001-51101-202</t>
  </si>
  <si>
    <t>001-51101-208</t>
  </si>
  <si>
    <t>001-51101-212</t>
  </si>
  <si>
    <t>001-51101-214</t>
  </si>
  <si>
    <t>001-51101-219</t>
  </si>
  <si>
    <t>001-51101-220</t>
  </si>
  <si>
    <t>001-51101-234</t>
  </si>
  <si>
    <t>001-51101-499</t>
  </si>
  <si>
    <t>001-51102-219</t>
  </si>
  <si>
    <t>001-51102-250</t>
  </si>
  <si>
    <t>111-61121-000</t>
  </si>
  <si>
    <t>State Grant Revenue Funds</t>
  </si>
  <si>
    <t>Federal Grant Revenue Funds</t>
  </si>
  <si>
    <t>119-62124-000</t>
  </si>
  <si>
    <t xml:space="preserve">State Add'l Excise Tax </t>
  </si>
  <si>
    <t>001-51920-220</t>
  </si>
  <si>
    <t>001-51920-231</t>
  </si>
  <si>
    <t>001-51920-240</t>
  </si>
  <si>
    <t>001-51920-251</t>
  </si>
  <si>
    <t>2021-2022</t>
  </si>
  <si>
    <t>PROPOSED BUDGET 2021-2022</t>
  </si>
  <si>
    <t>001-52100-550</t>
  </si>
  <si>
    <t>001-55450-499</t>
  </si>
  <si>
    <t>Misc Expense</t>
  </si>
  <si>
    <t xml:space="preserve">Health Grants ( &amp; Hospital Board) - </t>
  </si>
  <si>
    <t>Other Miscellaneous Transfers ( PC Dialysis) (For Ambulance)</t>
  </si>
  <si>
    <t>2021-2022 PROPOSED BUDGET</t>
  </si>
  <si>
    <t>2021-2022  PROPOSED BUDGET</t>
  </si>
  <si>
    <t>2021-2021  PROPOSED BUDGET</t>
  </si>
  <si>
    <t>FY 2021-2022</t>
  </si>
  <si>
    <t xml:space="preserve">2021-2022  PROPOSED BUDGET </t>
  </si>
  <si>
    <t xml:space="preserve">2021-2022 PROPOSED BUDGET </t>
  </si>
  <si>
    <t>2021-2022 PROPOSED  BUDGET</t>
  </si>
  <si>
    <t>2021-2022   PROPOSED BUDGET</t>
  </si>
  <si>
    <t>ALA-TOM LOAN SETTLEMENT</t>
  </si>
  <si>
    <t xml:space="preserve">2021-2022 </t>
  </si>
  <si>
    <t>2021-2022  BUDGET PROPOSAL</t>
  </si>
  <si>
    <t xml:space="preserve"> 2021-2022 PROPOSED BUDGET</t>
  </si>
  <si>
    <t>Misc Income(hospital board)</t>
  </si>
  <si>
    <t>AMERICAN RESCUE PLAN FUNDS</t>
  </si>
  <si>
    <t>XXX-44700-000</t>
  </si>
  <si>
    <t>FEDERAL GRANT FUNDS</t>
  </si>
  <si>
    <t>XXX-62100-000</t>
  </si>
  <si>
    <t>XXX62121-000</t>
  </si>
  <si>
    <t>XXX-35000-000</t>
  </si>
  <si>
    <t>GASOLINE FUND</t>
  </si>
  <si>
    <t>EXPENSES</t>
  </si>
  <si>
    <t>American Rescue Funds</t>
  </si>
  <si>
    <t>001-611xx-000</t>
  </si>
  <si>
    <t>611xx</t>
  </si>
  <si>
    <t>LANDFILL HOST FEES EXCEED $300,000 (GENERAL)</t>
  </si>
  <si>
    <t>OBLIGATED EXPENSES:</t>
  </si>
  <si>
    <t>PROPOSED SPENDING:</t>
  </si>
  <si>
    <t>SUPPLEMENTAL INFORMATION</t>
  </si>
  <si>
    <t>FUNDED GRANTS:</t>
  </si>
  <si>
    <t>DEPT OF HEALTH FOR SHERIFF AND JAIL ONLY (REIMBURSABLE)</t>
  </si>
  <si>
    <t>ADECA GRANT - JAIL ONLY (DRAWDOWN)</t>
  </si>
  <si>
    <t>USDA GRANT - VEHICLES</t>
  </si>
  <si>
    <t>ALATOM - DIRECT GRANT FOR GENERAL PURPOSES</t>
  </si>
  <si>
    <t>GRANTS PENDING APPROVAL:</t>
  </si>
  <si>
    <t>DELTA REGIONAL AUTHORITY - INDUSTRIAL ACCESS ROADS</t>
  </si>
  <si>
    <t>ADECA - HWY 219 WATER LINES (ADDITIONAL)</t>
  </si>
  <si>
    <t>EXCISE TAX WILL EXCEED $100,000 (GENERAL)</t>
  </si>
  <si>
    <t>1)</t>
  </si>
  <si>
    <t>2)</t>
  </si>
  <si>
    <t>3)</t>
  </si>
  <si>
    <t>4)</t>
  </si>
  <si>
    <t>5)</t>
  </si>
  <si>
    <t xml:space="preserve">6) </t>
  </si>
  <si>
    <t>2013-A GENERAL OBLIGATION WARRANT TO BE PAID IN FULL</t>
  </si>
  <si>
    <t xml:space="preserve">COURTHOUSE COLUMN REPAIRS </t>
  </si>
  <si>
    <t xml:space="preserve">INCREASE IN HEALTH INSURANCE </t>
  </si>
  <si>
    <t>MARION BANK LOAN OF $100,000 TO BE PAID IN FULL</t>
  </si>
  <si>
    <t>7)</t>
  </si>
  <si>
    <t>TOTAL FUNDED GRANTS</t>
  </si>
  <si>
    <t>PENDING APPROVAL OF SALE OF PRISON</t>
  </si>
  <si>
    <t>PRISON SALE (PENDING)</t>
  </si>
  <si>
    <t>Other Miscellaneous Transfers ( PC Dialysis, Hospital Board)</t>
  </si>
  <si>
    <t>Culture &amp; Recreation</t>
  </si>
  <si>
    <t>Culture &amp; Recreation (001-57000)</t>
  </si>
  <si>
    <t>Appropriation -</t>
  </si>
  <si>
    <t>111-35000-000</t>
  </si>
  <si>
    <t>102-62XXXX</t>
  </si>
  <si>
    <t>DEBT SERVICE PAYMENTS</t>
  </si>
  <si>
    <t>Beginning  Fund Balance</t>
  </si>
  <si>
    <t xml:space="preserve">Beginning  Fund Balance </t>
  </si>
  <si>
    <t xml:space="preserve">BEGINNING FUND BALANCE </t>
  </si>
  <si>
    <t xml:space="preserve">Beginning Revenue Fund Balance </t>
  </si>
  <si>
    <t xml:space="preserve">Beginning Fund Balance </t>
  </si>
  <si>
    <t>SHOULD HOTEL SALE BECOME FINAL BEFORE DECEMBER 2021, THE BOND PAYMENTS</t>
  </si>
  <si>
    <t xml:space="preserve"> PAYMENT OF $213,346 FOR THE WILL BE PAID FOR THIS FISCAL YEAR  </t>
  </si>
  <si>
    <t>AND $100,000 WILL PAY OFF THE ALA-TOM LOAN SETTLEMENT.</t>
  </si>
  <si>
    <t xml:space="preserve">AND OF THE REMAINING ($786,654), $686,654 WILL BE PAID TOWARDS THE </t>
  </si>
  <si>
    <t xml:space="preserve">PRINCIPAL OF THE 2010-A GENERAL OBLIGATION OUTSTANDING BOND SERIES </t>
  </si>
  <si>
    <t>WEBSITE (ARF)</t>
  </si>
  <si>
    <t>AUTOMATIC DOORS (ARF)</t>
  </si>
  <si>
    <t>UV CIRCULATING SYSTEM (ARF)</t>
  </si>
  <si>
    <t>EMPLOYEE PREMIUM PAY INCREASE (ARF)</t>
  </si>
  <si>
    <t>HWY 219 WATER HOOKUPS (ARF)</t>
  </si>
  <si>
    <t>NATIONAL GUARD AMORY REPAIRS (ARF)</t>
  </si>
  <si>
    <t>PROBATE IMAGING (ARF)</t>
  </si>
  <si>
    <t>COUNTY SEWAGE REHAB (SEPTIC TANKS) (ARF)</t>
  </si>
  <si>
    <t xml:space="preserve">8) </t>
  </si>
  <si>
    <t>Sixty thousand ($60,000) was moved from line item 113 to 182 Professional Services</t>
  </si>
  <si>
    <t>Contract Services (included 2 park workers ($20,000.00)</t>
  </si>
  <si>
    <t>9)</t>
  </si>
  <si>
    <t>Increased City of Marion budget by $2,800 and City of Uniontown Library budget by $1,200</t>
  </si>
  <si>
    <t xml:space="preserve"> BUDGET FY 2021-2022</t>
  </si>
  <si>
    <t>2021-2022 BUDGET</t>
  </si>
  <si>
    <t xml:space="preserve">2021-2022 BUDGET </t>
  </si>
  <si>
    <t xml:space="preserve"> BUDGET 2021-2022</t>
  </si>
  <si>
    <t xml:space="preserve"> BUDGET</t>
  </si>
  <si>
    <t>FY 2021-2022 BUDGET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</si>
</sst>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Palatino Linotype"/>
      <family val="1"/>
    </font>
    <font>
      <b/>
      <sz val="16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0"/>
      <name val="Arial"/>
      <family val="2"/>
    </font>
    <font>
      <i/>
      <sz val="8"/>
      <name val="Arial"/>
      <family val="2"/>
    </font>
    <font>
      <b/>
      <u/>
      <sz val="10"/>
      <name val="Palatino Linotype"/>
      <family val="1"/>
    </font>
    <font>
      <sz val="10"/>
      <name val="Arial"/>
      <family val="2"/>
    </font>
    <font>
      <sz val="12"/>
      <name val="Palatino Linotyp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Palatino Linotype"/>
      <family val="1"/>
    </font>
    <font>
      <sz val="10"/>
      <color indexed="8"/>
      <name val="Palatino Linotype"/>
      <family val="1"/>
    </font>
    <font>
      <b/>
      <sz val="12"/>
      <color indexed="8"/>
      <name val="Palatino Linotype"/>
      <family val="1"/>
    </font>
    <font>
      <b/>
      <sz val="11"/>
      <color indexed="8"/>
      <name val="Palatino Linotype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sz val="11"/>
      <color indexed="8"/>
      <name val="Calibri"/>
      <family val="2"/>
    </font>
    <font>
      <b/>
      <u/>
      <sz val="10"/>
      <color indexed="8"/>
      <name val="Palatino Linotype"/>
      <family val="1"/>
    </font>
    <font>
      <b/>
      <sz val="14"/>
      <color indexed="8"/>
      <name val="Palatino Linotype"/>
      <family val="1"/>
    </font>
    <font>
      <b/>
      <sz val="10"/>
      <color indexed="8"/>
      <name val="Palatino Linotype"/>
      <family val="1"/>
    </font>
    <font>
      <sz val="12"/>
      <color indexed="8"/>
      <name val="Palatino Linotype"/>
      <family val="1"/>
    </font>
    <font>
      <b/>
      <u/>
      <sz val="12"/>
      <name val="Palatino Linotype"/>
      <family val="1"/>
    </font>
    <font>
      <b/>
      <u/>
      <sz val="12"/>
      <color indexed="8"/>
      <name val="Palatino Linotype"/>
      <family val="1"/>
    </font>
    <font>
      <sz val="14"/>
      <name val="Palatino Linotype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sz val="14"/>
      <color theme="1"/>
      <name val="Times New Roman"/>
      <family val="1"/>
    </font>
    <font>
      <sz val="14"/>
      <color indexed="8"/>
      <name val="Palatino Linotype"/>
      <family val="1"/>
    </font>
    <font>
      <b/>
      <sz val="14"/>
      <color theme="1"/>
      <name val="Palatino Linotype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sz val="10"/>
      <name val="Palatino Linotype"/>
      <family val="1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name val="Palatino Linotype"/>
      <family val="1"/>
    </font>
    <font>
      <b/>
      <u/>
      <sz val="14"/>
      <color indexed="8"/>
      <name val="Palatino Linotype"/>
      <family val="1"/>
    </font>
    <font>
      <sz val="14"/>
      <color theme="1"/>
      <name val="Palatino Linotype"/>
      <family val="1"/>
    </font>
    <font>
      <sz val="18"/>
      <color theme="1"/>
      <name val="Calibri"/>
      <family val="2"/>
      <scheme val="minor"/>
    </font>
    <font>
      <b/>
      <i/>
      <sz val="11"/>
      <color indexed="8"/>
      <name val="Palatino Linotype"/>
      <family val="1"/>
    </font>
    <font>
      <b/>
      <i/>
      <sz val="12"/>
      <color indexed="8"/>
      <name val="Palatino Linotype"/>
      <family val="1"/>
    </font>
    <font>
      <b/>
      <u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43" fontId="12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</cellStyleXfs>
  <cellXfs count="1063">
    <xf numFmtId="0" fontId="0" fillId="0" borderId="0" xfId="0"/>
    <xf numFmtId="0" fontId="4" fillId="0" borderId="0" xfId="5" applyFont="1"/>
    <xf numFmtId="0" fontId="4" fillId="0" borderId="0" xfId="5" quotePrefix="1" applyFont="1"/>
    <xf numFmtId="0" fontId="6" fillId="0" borderId="0" xfId="5" applyFont="1"/>
    <xf numFmtId="0" fontId="4" fillId="3" borderId="0" xfId="5" quotePrefix="1" applyFont="1" applyFill="1"/>
    <xf numFmtId="0" fontId="3" fillId="2" borderId="3" xfId="11" applyFont="1" applyFill="1" applyBorder="1" applyAlignment="1">
      <alignment horizontal="centerContinuous"/>
    </xf>
    <xf numFmtId="0" fontId="3" fillId="2" borderId="0" xfId="11" applyFont="1" applyFill="1" applyBorder="1" applyAlignment="1">
      <alignment horizontal="centerContinuous"/>
    </xf>
    <xf numFmtId="14" fontId="3" fillId="2" borderId="1" xfId="11" applyNumberFormat="1" applyFont="1" applyFill="1" applyBorder="1" applyAlignment="1">
      <alignment horizontal="centerContinuous"/>
    </xf>
    <xf numFmtId="0" fontId="3" fillId="2" borderId="1" xfId="11" applyFont="1" applyFill="1" applyBorder="1" applyAlignment="1">
      <alignment horizontal="centerContinuous"/>
    </xf>
    <xf numFmtId="0" fontId="4" fillId="0" borderId="0" xfId="11" applyFont="1"/>
    <xf numFmtId="0" fontId="4" fillId="0" borderId="0" xfId="6" applyFont="1"/>
    <xf numFmtId="0" fontId="4" fillId="0" borderId="0" xfId="9" applyFont="1"/>
    <xf numFmtId="0" fontId="4" fillId="3" borderId="0" xfId="6" quotePrefix="1" applyFont="1" applyFill="1"/>
    <xf numFmtId="0" fontId="3" fillId="2" borderId="3" xfId="13" applyFont="1" applyFill="1" applyBorder="1" applyAlignment="1">
      <alignment horizontal="centerContinuous"/>
    </xf>
    <xf numFmtId="0" fontId="3" fillId="2" borderId="0" xfId="13" applyFont="1" applyFill="1" applyBorder="1" applyAlignment="1">
      <alignment horizontal="centerContinuous"/>
    </xf>
    <xf numFmtId="0" fontId="4" fillId="0" borderId="0" xfId="13" applyFont="1"/>
    <xf numFmtId="0" fontId="4" fillId="0" borderId="0" xfId="13" quotePrefix="1" applyFont="1"/>
    <xf numFmtId="0" fontId="4" fillId="0" borderId="0" xfId="13" applyFont="1" applyFill="1"/>
    <xf numFmtId="0" fontId="4" fillId="3" borderId="0" xfId="11" quotePrefix="1" applyFont="1" applyFill="1"/>
    <xf numFmtId="0" fontId="3" fillId="2" borderId="3" xfId="2" applyFont="1" applyFill="1" applyBorder="1" applyAlignment="1">
      <alignment horizontal="centerContinuous"/>
    </xf>
    <xf numFmtId="0" fontId="7" fillId="0" borderId="0" xfId="2"/>
    <xf numFmtId="0" fontId="9" fillId="0" borderId="0" xfId="2" applyFont="1" applyFill="1"/>
    <xf numFmtId="0" fontId="3" fillId="2" borderId="0" xfId="12" applyFont="1" applyFill="1" applyBorder="1" applyAlignment="1">
      <alignment horizontal="centerContinuous"/>
    </xf>
    <xf numFmtId="0" fontId="4" fillId="0" borderId="0" xfId="12" applyFont="1"/>
    <xf numFmtId="0" fontId="4" fillId="0" borderId="0" xfId="12" quotePrefix="1" applyFont="1"/>
    <xf numFmtId="0" fontId="4" fillId="0" borderId="0" xfId="12" applyFont="1" applyBorder="1"/>
    <xf numFmtId="0" fontId="4" fillId="0" borderId="0" xfId="8" applyFont="1"/>
    <xf numFmtId="0" fontId="4" fillId="0" borderId="0" xfId="8" quotePrefix="1" applyFont="1"/>
    <xf numFmtId="0" fontId="3" fillId="2" borderId="0" xfId="10" applyFont="1" applyFill="1" applyBorder="1" applyAlignment="1">
      <alignment horizontal="centerContinuous"/>
    </xf>
    <xf numFmtId="0" fontId="4" fillId="0" borderId="0" xfId="10" applyFont="1"/>
    <xf numFmtId="0" fontId="4" fillId="0" borderId="0" xfId="10" quotePrefix="1" applyFont="1"/>
    <xf numFmtId="0" fontId="4" fillId="0" borderId="0" xfId="10" applyFont="1" applyBorder="1"/>
    <xf numFmtId="0" fontId="4" fillId="0" borderId="0" xfId="3" applyFont="1"/>
    <xf numFmtId="0" fontId="4" fillId="0" borderId="0" xfId="3" quotePrefix="1" applyFont="1"/>
    <xf numFmtId="0" fontId="3" fillId="2" borderId="3" xfId="4" applyFont="1" applyFill="1" applyBorder="1" applyAlignment="1">
      <alignment horizontal="centerContinuous"/>
    </xf>
    <xf numFmtId="0" fontId="3" fillId="2" borderId="0" xfId="4" applyFont="1" applyFill="1" applyBorder="1" applyAlignment="1">
      <alignment horizontal="centerContinuous"/>
    </xf>
    <xf numFmtId="0" fontId="3" fillId="2" borderId="1" xfId="4" applyFont="1" applyFill="1" applyBorder="1" applyAlignment="1">
      <alignment horizontal="centerContinuous"/>
    </xf>
    <xf numFmtId="14" fontId="3" fillId="2" borderId="1" xfId="4" applyNumberFormat="1" applyFont="1" applyFill="1" applyBorder="1" applyAlignment="1">
      <alignment horizontal="centerContinuous"/>
    </xf>
    <xf numFmtId="0" fontId="4" fillId="0" borderId="0" xfId="4" applyFont="1"/>
    <xf numFmtId="0" fontId="4" fillId="0" borderId="0" xfId="4" quotePrefix="1" applyFont="1"/>
    <xf numFmtId="0" fontId="6" fillId="0" borderId="0" xfId="4" applyFont="1"/>
    <xf numFmtId="0" fontId="4" fillId="3" borderId="0" xfId="9" quotePrefix="1" applyFont="1" applyFill="1"/>
    <xf numFmtId="0" fontId="4" fillId="3" borderId="0" xfId="13" quotePrefix="1" applyFont="1" applyFill="1"/>
    <xf numFmtId="0" fontId="4" fillId="0" borderId="0" xfId="6" applyFont="1" applyFill="1"/>
    <xf numFmtId="0" fontId="0" fillId="0" borderId="0" xfId="0" applyFill="1"/>
    <xf numFmtId="0" fontId="16" fillId="0" borderId="0" xfId="0" applyFont="1"/>
    <xf numFmtId="0" fontId="0" fillId="0" borderId="0" xfId="0" applyBorder="1"/>
    <xf numFmtId="0" fontId="17" fillId="0" borderId="0" xfId="0" applyFont="1"/>
    <xf numFmtId="0" fontId="19" fillId="0" borderId="0" xfId="0" applyFont="1"/>
    <xf numFmtId="0" fontId="18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0" fontId="0" fillId="0" borderId="0" xfId="0" applyNumberFormat="1"/>
    <xf numFmtId="0" fontId="4" fillId="0" borderId="0" xfId="0" applyFont="1" applyBorder="1"/>
    <xf numFmtId="0" fontId="0" fillId="0" borderId="1" xfId="0" applyBorder="1"/>
    <xf numFmtId="0" fontId="17" fillId="0" borderId="0" xfId="0" applyFont="1" applyBorder="1"/>
    <xf numFmtId="0" fontId="4" fillId="0" borderId="0" xfId="6" applyFont="1" applyFill="1" applyBorder="1"/>
    <xf numFmtId="0" fontId="6" fillId="0" borderId="0" xfId="6" applyFont="1" applyFill="1" applyBorder="1"/>
    <xf numFmtId="0" fontId="6" fillId="0" borderId="0" xfId="6" quotePrefix="1" applyFont="1" applyFill="1"/>
    <xf numFmtId="0" fontId="4" fillId="0" borderId="0" xfId="5" quotePrefix="1" applyFont="1" applyFill="1"/>
    <xf numFmtId="14" fontId="3" fillId="0" borderId="0" xfId="11" applyNumberFormat="1" applyFont="1" applyFill="1" applyBorder="1" applyAlignment="1">
      <alignment horizontal="centerContinuous"/>
    </xf>
    <xf numFmtId="0" fontId="3" fillId="0" borderId="0" xfId="11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/>
    <xf numFmtId="0" fontId="0" fillId="0" borderId="6" xfId="0" applyBorder="1"/>
    <xf numFmtId="0" fontId="25" fillId="0" borderId="0" xfId="0" applyFont="1"/>
    <xf numFmtId="0" fontId="5" fillId="0" borderId="0" xfId="0" applyFont="1" applyFill="1" applyBorder="1"/>
    <xf numFmtId="0" fontId="17" fillId="0" borderId="2" xfId="0" applyFont="1" applyBorder="1"/>
    <xf numFmtId="0" fontId="0" fillId="0" borderId="0" xfId="0" applyAlignment="1">
      <alignment horizontal="center"/>
    </xf>
    <xf numFmtId="0" fontId="0" fillId="0" borderId="7" xfId="0" applyBorder="1"/>
    <xf numFmtId="0" fontId="18" fillId="0" borderId="7" xfId="0" applyFont="1" applyBorder="1"/>
    <xf numFmtId="0" fontId="6" fillId="0" borderId="7" xfId="4" applyFont="1" applyBorder="1"/>
    <xf numFmtId="0" fontId="6" fillId="0" borderId="7" xfId="3" quotePrefix="1" applyFont="1" applyBorder="1"/>
    <xf numFmtId="0" fontId="6" fillId="0" borderId="7" xfId="3" applyFont="1" applyBorder="1"/>
    <xf numFmtId="0" fontId="6" fillId="0" borderId="7" xfId="12" applyFont="1" applyBorder="1"/>
    <xf numFmtId="0" fontId="9" fillId="0" borderId="0" xfId="13" applyFont="1" applyFill="1"/>
    <xf numFmtId="0" fontId="6" fillId="0" borderId="1" xfId="5" applyFont="1" applyBorder="1"/>
    <xf numFmtId="40" fontId="0" fillId="0" borderId="1" xfId="0" applyNumberFormat="1" applyBorder="1"/>
    <xf numFmtId="0" fontId="16" fillId="2" borderId="0" xfId="0" applyFont="1" applyFill="1"/>
    <xf numFmtId="0" fontId="6" fillId="0" borderId="0" xfId="12" applyFont="1" applyBorder="1"/>
    <xf numFmtId="0" fontId="4" fillId="0" borderId="1" xfId="8" quotePrefix="1" applyFont="1" applyBorder="1"/>
    <xf numFmtId="0" fontId="4" fillId="0" borderId="1" xfId="8" applyFont="1" applyBorder="1"/>
    <xf numFmtId="0" fontId="15" fillId="0" borderId="0" xfId="0" applyFont="1" applyBorder="1"/>
    <xf numFmtId="0" fontId="18" fillId="0" borderId="0" xfId="0" applyFont="1" applyBorder="1"/>
    <xf numFmtId="0" fontId="4" fillId="0" borderId="0" xfId="4" quotePrefix="1" applyFont="1" applyBorder="1"/>
    <xf numFmtId="0" fontId="3" fillId="2" borderId="1" xfId="13" applyFont="1" applyFill="1" applyBorder="1" applyAlignment="1">
      <alignment horizontal="right"/>
    </xf>
    <xf numFmtId="0" fontId="3" fillId="2" borderId="3" xfId="11" applyFont="1" applyFill="1" applyBorder="1" applyAlignment="1">
      <alignment horizontal="left"/>
    </xf>
    <xf numFmtId="0" fontId="17" fillId="0" borderId="14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/>
    <xf numFmtId="0" fontId="0" fillId="0" borderId="15" xfId="0" applyBorder="1"/>
    <xf numFmtId="0" fontId="18" fillId="0" borderId="15" xfId="0" applyFont="1" applyBorder="1"/>
    <xf numFmtId="14" fontId="3" fillId="2" borderId="0" xfId="11" applyNumberFormat="1" applyFont="1" applyFill="1" applyBorder="1" applyAlignment="1">
      <alignment horizontal="centerContinuous"/>
    </xf>
    <xf numFmtId="0" fontId="22" fillId="0" borderId="15" xfId="2" applyFont="1" applyBorder="1"/>
    <xf numFmtId="0" fontId="32" fillId="0" borderId="15" xfId="2" applyFont="1" applyBorder="1"/>
    <xf numFmtId="0" fontId="0" fillId="0" borderId="0" xfId="0" applyFont="1" applyFill="1"/>
    <xf numFmtId="0" fontId="49" fillId="0" borderId="0" xfId="0" applyFont="1"/>
    <xf numFmtId="0" fontId="6" fillId="0" borderId="7" xfId="8" applyFont="1" applyBorder="1"/>
    <xf numFmtId="0" fontId="0" fillId="0" borderId="7" xfId="0" applyBorder="1"/>
    <xf numFmtId="0" fontId="0" fillId="0" borderId="8" xfId="0" applyBorder="1"/>
    <xf numFmtId="14" fontId="3" fillId="2" borderId="3" xfId="11" applyNumberFormat="1" applyFont="1" applyFill="1" applyBorder="1" applyAlignment="1">
      <alignment horizontal="centerContinuous"/>
    </xf>
    <xf numFmtId="40" fontId="0" fillId="2" borderId="3" xfId="0" applyNumberFormat="1" applyFill="1" applyBorder="1"/>
    <xf numFmtId="40" fontId="0" fillId="2" borderId="1" xfId="0" applyNumberFormat="1" applyFill="1" applyBorder="1"/>
    <xf numFmtId="40" fontId="0" fillId="2" borderId="0" xfId="0" applyNumberFormat="1" applyFill="1" applyBorder="1"/>
    <xf numFmtId="40" fontId="3" fillId="2" borderId="0" xfId="11" applyNumberFormat="1" applyFont="1" applyFill="1" applyBorder="1" applyAlignment="1">
      <alignment horizontal="centerContinuous"/>
    </xf>
    <xf numFmtId="40" fontId="3" fillId="2" borderId="1" xfId="11" applyNumberFormat="1" applyFont="1" applyFill="1" applyBorder="1" applyAlignment="1">
      <alignment horizontal="centerContinuous"/>
    </xf>
    <xf numFmtId="0" fontId="0" fillId="0" borderId="17" xfId="0" applyBorder="1"/>
    <xf numFmtId="44" fontId="5" fillId="0" borderId="17" xfId="1" applyNumberFormat="1" applyFont="1" applyFill="1" applyBorder="1" applyAlignment="1">
      <alignment horizontal="center" wrapText="1"/>
    </xf>
    <xf numFmtId="0" fontId="3" fillId="2" borderId="0" xfId="11" applyFont="1" applyFill="1" applyBorder="1" applyAlignment="1">
      <alignment horizontal="left" vertical="top"/>
    </xf>
    <xf numFmtId="0" fontId="3" fillId="2" borderId="3" xfId="11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2" borderId="0" xfId="11" applyFont="1" applyFill="1" applyBorder="1" applyAlignment="1">
      <alignment horizontal="center" vertical="top"/>
    </xf>
    <xf numFmtId="4" fontId="0" fillId="2" borderId="0" xfId="0" applyNumberFormat="1" applyFill="1" applyBorder="1"/>
    <xf numFmtId="4" fontId="0" fillId="0" borderId="0" xfId="0" applyNumberFormat="1"/>
    <xf numFmtId="0" fontId="3" fillId="2" borderId="1" xfId="13" applyFont="1" applyFill="1" applyBorder="1" applyAlignment="1">
      <alignment horizontal="left" vertical="center"/>
    </xf>
    <xf numFmtId="0" fontId="3" fillId="2" borderId="3" xfId="12" applyFont="1" applyFill="1" applyBorder="1" applyAlignment="1">
      <alignment horizontal="left" vertical="top"/>
    </xf>
    <xf numFmtId="0" fontId="0" fillId="0" borderId="21" xfId="0" applyBorder="1"/>
    <xf numFmtId="0" fontId="3" fillId="2" borderId="16" xfId="12" applyFont="1" applyFill="1" applyBorder="1" applyAlignment="1">
      <alignment horizontal="centerContinuous"/>
    </xf>
    <xf numFmtId="0" fontId="0" fillId="0" borderId="20" xfId="0" applyBorder="1"/>
    <xf numFmtId="0" fontId="57" fillId="2" borderId="0" xfId="0" applyFont="1" applyFill="1"/>
    <xf numFmtId="22" fontId="57" fillId="2" borderId="0" xfId="0" applyNumberFormat="1" applyFont="1" applyFill="1"/>
    <xf numFmtId="44" fontId="57" fillId="2" borderId="0" xfId="0" applyNumberFormat="1" applyFont="1" applyFill="1"/>
    <xf numFmtId="8" fontId="57" fillId="0" borderId="0" xfId="0" applyNumberFormat="1" applyFont="1"/>
    <xf numFmtId="0" fontId="34" fillId="2" borderId="0" xfId="7" applyFont="1" applyFill="1" applyAlignment="1">
      <alignment horizontal="center"/>
    </xf>
    <xf numFmtId="0" fontId="57" fillId="0" borderId="0" xfId="0" applyFont="1"/>
    <xf numFmtId="0" fontId="36" fillId="0" borderId="0" xfId="0" applyFont="1"/>
    <xf numFmtId="44" fontId="36" fillId="0" borderId="0" xfId="0" applyNumberFormat="1" applyFont="1"/>
    <xf numFmtId="44" fontId="57" fillId="0" borderId="0" xfId="0" applyNumberFormat="1" applyFont="1"/>
    <xf numFmtId="10" fontId="57" fillId="0" borderId="0" xfId="0" applyNumberFormat="1" applyFont="1"/>
    <xf numFmtId="0" fontId="39" fillId="0" borderId="0" xfId="0" applyFont="1"/>
    <xf numFmtId="0" fontId="39" fillId="0" borderId="7" xfId="0" applyFont="1" applyBorder="1"/>
    <xf numFmtId="44" fontId="39" fillId="0" borderId="7" xfId="0" applyNumberFormat="1" applyFont="1" applyBorder="1"/>
    <xf numFmtId="8" fontId="39" fillId="0" borderId="0" xfId="0" applyNumberFormat="1" applyFont="1"/>
    <xf numFmtId="44" fontId="40" fillId="0" borderId="7" xfId="0" applyNumberFormat="1" applyFont="1" applyBorder="1"/>
    <xf numFmtId="0" fontId="41" fillId="0" borderId="0" xfId="7" applyFont="1"/>
    <xf numFmtId="0" fontId="41" fillId="0" borderId="0" xfId="7" quotePrefix="1" applyFont="1"/>
    <xf numFmtId="0" fontId="57" fillId="0" borderId="0" xfId="0" applyFont="1" applyBorder="1"/>
    <xf numFmtId="0" fontId="36" fillId="0" borderId="0" xfId="0" applyFont="1" applyBorder="1"/>
    <xf numFmtId="0" fontId="37" fillId="0" borderId="0" xfId="0" applyFont="1" applyBorder="1"/>
    <xf numFmtId="44" fontId="36" fillId="0" borderId="0" xfId="1" applyNumberFormat="1" applyFont="1" applyBorder="1"/>
    <xf numFmtId="44" fontId="36" fillId="0" borderId="0" xfId="0" applyNumberFormat="1" applyFont="1" applyBorder="1"/>
    <xf numFmtId="8" fontId="36" fillId="0" borderId="0" xfId="0" applyNumberFormat="1" applyFont="1" applyBorder="1"/>
    <xf numFmtId="10" fontId="57" fillId="0" borderId="0" xfId="0" applyNumberFormat="1" applyFont="1" applyBorder="1"/>
    <xf numFmtId="0" fontId="39" fillId="0" borderId="0" xfId="0" applyFont="1" applyBorder="1"/>
    <xf numFmtId="44" fontId="57" fillId="0" borderId="0" xfId="0" applyNumberFormat="1" applyFont="1" applyBorder="1"/>
    <xf numFmtId="8" fontId="57" fillId="0" borderId="0" xfId="0" applyNumberFormat="1" applyFont="1" applyBorder="1"/>
    <xf numFmtId="0" fontId="36" fillId="0" borderId="7" xfId="0" applyFont="1" applyBorder="1"/>
    <xf numFmtId="0" fontId="57" fillId="0" borderId="7" xfId="0" applyFont="1" applyBorder="1"/>
    <xf numFmtId="8" fontId="39" fillId="0" borderId="7" xfId="0" applyNumberFormat="1" applyFont="1" applyBorder="1"/>
    <xf numFmtId="10" fontId="57" fillId="0" borderId="7" xfId="0" applyNumberFormat="1" applyFont="1" applyBorder="1"/>
    <xf numFmtId="0" fontId="57" fillId="0" borderId="0" xfId="0" applyFont="1" applyFill="1"/>
    <xf numFmtId="44" fontId="57" fillId="0" borderId="0" xfId="0" applyNumberFormat="1" applyFont="1" applyFill="1"/>
    <xf numFmtId="8" fontId="57" fillId="0" borderId="0" xfId="0" applyNumberFormat="1" applyFont="1" applyFill="1"/>
    <xf numFmtId="10" fontId="57" fillId="0" borderId="0" xfId="0" applyNumberFormat="1" applyFont="1" applyFill="1"/>
    <xf numFmtId="0" fontId="4" fillId="0" borderId="2" xfId="11" applyFont="1" applyFill="1" applyBorder="1"/>
    <xf numFmtId="0" fontId="4" fillId="0" borderId="2" xfId="5" applyFont="1" applyFill="1" applyBorder="1"/>
    <xf numFmtId="0" fontId="3" fillId="0" borderId="17" xfId="13" quotePrefix="1" applyFont="1" applyBorder="1"/>
    <xf numFmtId="0" fontId="3" fillId="0" borderId="17" xfId="13" applyFont="1" applyBorder="1"/>
    <xf numFmtId="40" fontId="3" fillId="2" borderId="0" xfId="1" applyNumberFormat="1" applyFont="1" applyFill="1" applyBorder="1" applyAlignment="1">
      <alignment horizontal="left" vertical="top"/>
    </xf>
    <xf numFmtId="0" fontId="3" fillId="2" borderId="0" xfId="10" applyFont="1" applyFill="1" applyBorder="1" applyAlignment="1">
      <alignment horizontal="left"/>
    </xf>
    <xf numFmtId="0" fontId="3" fillId="2" borderId="0" xfId="11" applyFont="1" applyFill="1" applyBorder="1" applyAlignment="1">
      <alignment horizontal="left"/>
    </xf>
    <xf numFmtId="0" fontId="3" fillId="2" borderId="3" xfId="8" applyFont="1" applyFill="1" applyBorder="1" applyAlignment="1">
      <alignment horizontal="left"/>
    </xf>
    <xf numFmtId="0" fontId="3" fillId="2" borderId="3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left"/>
    </xf>
    <xf numFmtId="0" fontId="46" fillId="2" borderId="0" xfId="7" applyFont="1" applyFill="1" applyAlignment="1">
      <alignment horizontal="center"/>
    </xf>
    <xf numFmtId="0" fontId="59" fillId="0" borderId="0" xfId="0" applyFont="1"/>
    <xf numFmtId="0" fontId="16" fillId="0" borderId="0" xfId="0" applyFont="1" applyFill="1"/>
    <xf numFmtId="0" fontId="17" fillId="0" borderId="2" xfId="0" applyFont="1" applyFill="1" applyBorder="1"/>
    <xf numFmtId="0" fontId="18" fillId="0" borderId="17" xfId="0" applyFont="1" applyBorder="1"/>
    <xf numFmtId="0" fontId="29" fillId="0" borderId="17" xfId="0" applyFont="1" applyBorder="1"/>
    <xf numFmtId="0" fontId="4" fillId="0" borderId="24" xfId="5" quotePrefix="1" applyFont="1" applyBorder="1"/>
    <xf numFmtId="0" fontId="4" fillId="0" borderId="24" xfId="5" quotePrefix="1" applyFont="1" applyFill="1" applyBorder="1"/>
    <xf numFmtId="0" fontId="4" fillId="0" borderId="24" xfId="5" quotePrefix="1" applyFont="1" applyFill="1" applyBorder="1" applyAlignment="1">
      <alignment horizontal="left"/>
    </xf>
    <xf numFmtId="0" fontId="17" fillId="0" borderId="6" xfId="0" applyFont="1" applyFill="1" applyBorder="1"/>
    <xf numFmtId="0" fontId="3" fillId="2" borderId="0" xfId="11" applyFont="1" applyFill="1" applyBorder="1" applyAlignment="1">
      <alignment horizontal="center"/>
    </xf>
    <xf numFmtId="0" fontId="3" fillId="2" borderId="3" xfId="11" applyFont="1" applyFill="1" applyBorder="1" applyAlignment="1">
      <alignment horizontal="center"/>
    </xf>
    <xf numFmtId="0" fontId="4" fillId="0" borderId="22" xfId="11" quotePrefix="1" applyFont="1" applyBorder="1"/>
    <xf numFmtId="0" fontId="4" fillId="0" borderId="24" xfId="11" quotePrefix="1" applyFont="1" applyBorder="1"/>
    <xf numFmtId="0" fontId="4" fillId="0" borderId="24" xfId="11" quotePrefix="1" applyFont="1" applyFill="1" applyBorder="1"/>
    <xf numFmtId="0" fontId="4" fillId="0" borderId="26" xfId="11" quotePrefix="1" applyFont="1" applyBorder="1"/>
    <xf numFmtId="0" fontId="17" fillId="0" borderId="22" xfId="0" quotePrefix="1" applyFont="1" applyFill="1" applyBorder="1"/>
    <xf numFmtId="0" fontId="4" fillId="0" borderId="24" xfId="6" quotePrefix="1" applyFont="1" applyFill="1" applyBorder="1"/>
    <xf numFmtId="0" fontId="2" fillId="0" borderId="5" xfId="0" applyFont="1" applyBorder="1"/>
    <xf numFmtId="0" fontId="4" fillId="0" borderId="22" xfId="0" applyFont="1" applyBorder="1" applyAlignment="1">
      <alignment horizontal="center"/>
    </xf>
    <xf numFmtId="0" fontId="4" fillId="0" borderId="19" xfId="0" applyFont="1" applyBorder="1"/>
    <xf numFmtId="0" fontId="4" fillId="0" borderId="2" xfId="0" applyFont="1" applyFill="1" applyBorder="1"/>
    <xf numFmtId="0" fontId="4" fillId="0" borderId="24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Fill="1" applyBorder="1"/>
    <xf numFmtId="40" fontId="29" fillId="0" borderId="0" xfId="0" applyNumberFormat="1" applyFont="1"/>
    <xf numFmtId="0" fontId="60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9" xfId="0" applyBorder="1"/>
    <xf numFmtId="0" fontId="6" fillId="0" borderId="17" xfId="5" applyFont="1" applyBorder="1"/>
    <xf numFmtId="0" fontId="4" fillId="0" borderId="24" xfId="11" quotePrefix="1" applyFont="1" applyBorder="1" applyAlignment="1">
      <alignment horizontal="left"/>
    </xf>
    <xf numFmtId="0" fontId="16" fillId="0" borderId="17" xfId="0" applyFont="1" applyBorder="1"/>
    <xf numFmtId="0" fontId="19" fillId="0" borderId="17" xfId="0" applyFont="1" applyBorder="1"/>
    <xf numFmtId="40" fontId="0" fillId="0" borderId="33" xfId="0" applyNumberFormat="1" applyBorder="1"/>
    <xf numFmtId="40" fontId="3" fillId="2" borderId="0" xfId="1" quotePrefix="1" applyNumberFormat="1" applyFont="1" applyFill="1" applyBorder="1" applyAlignment="1">
      <alignment horizontal="centerContinuous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0" fontId="3" fillId="2" borderId="0" xfId="11" applyNumberFormat="1" applyFont="1" applyFill="1" applyBorder="1" applyAlignment="1">
      <alignment horizontal="left"/>
    </xf>
    <xf numFmtId="40" fontId="2" fillId="0" borderId="5" xfId="0" applyNumberFormat="1" applyFont="1" applyBorder="1"/>
    <xf numFmtId="14" fontId="6" fillId="0" borderId="17" xfId="11" applyNumberFormat="1" applyFont="1" applyFill="1" applyBorder="1" applyAlignment="1">
      <alignment horizontal="centerContinuous"/>
    </xf>
    <xf numFmtId="0" fontId="6" fillId="0" borderId="17" xfId="11" applyFont="1" applyFill="1" applyBorder="1" applyAlignment="1">
      <alignment horizontal="centerContinuous"/>
    </xf>
    <xf numFmtId="0" fontId="2" fillId="0" borderId="24" xfId="0" applyFont="1" applyBorder="1" applyAlignment="1">
      <alignment horizontal="center"/>
    </xf>
    <xf numFmtId="0" fontId="2" fillId="0" borderId="24" xfId="0" quotePrefix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17" xfId="0" applyFont="1" applyBorder="1"/>
    <xf numFmtId="0" fontId="2" fillId="0" borderId="22" xfId="0" applyFont="1" applyBorder="1" applyAlignment="1">
      <alignment horizontal="center"/>
    </xf>
    <xf numFmtId="0" fontId="62" fillId="2" borderId="0" xfId="0" applyFont="1" applyFill="1" applyAlignment="1">
      <alignment horizontal="center"/>
    </xf>
    <xf numFmtId="0" fontId="63" fillId="0" borderId="5" xfId="0" applyFont="1" applyBorder="1"/>
    <xf numFmtId="0" fontId="56" fillId="0" borderId="0" xfId="0" applyFont="1"/>
    <xf numFmtId="0" fontId="2" fillId="0" borderId="5" xfId="0" applyNumberFormat="1" applyFont="1" applyBorder="1" applyAlignment="1">
      <alignment horizontal="center"/>
    </xf>
    <xf numFmtId="0" fontId="22" fillId="0" borderId="0" xfId="0" applyFont="1" applyFill="1" applyBorder="1"/>
    <xf numFmtId="0" fontId="6" fillId="2" borderId="0" xfId="11" applyFont="1" applyFill="1" applyBorder="1" applyAlignment="1">
      <alignment horizontal="centerContinuous"/>
    </xf>
    <xf numFmtId="14" fontId="6" fillId="2" borderId="1" xfId="11" applyNumberFormat="1" applyFont="1" applyFill="1" applyBorder="1" applyAlignment="1">
      <alignment horizontal="centerContinuous"/>
    </xf>
    <xf numFmtId="0" fontId="61" fillId="0" borderId="22" xfId="0" applyFont="1" applyBorder="1" applyAlignment="1">
      <alignment horizontal="center"/>
    </xf>
    <xf numFmtId="0" fontId="4" fillId="0" borderId="22" xfId="2" applyFont="1" applyBorder="1"/>
    <xf numFmtId="0" fontId="4" fillId="0" borderId="24" xfId="2" quotePrefix="1" applyFont="1" applyBorder="1"/>
    <xf numFmtId="0" fontId="4" fillId="0" borderId="24" xfId="2" applyFont="1" applyBorder="1"/>
    <xf numFmtId="0" fontId="8" fillId="0" borderId="26" xfId="2" applyFont="1" applyBorder="1"/>
    <xf numFmtId="0" fontId="22" fillId="0" borderId="38" xfId="2" applyFont="1" applyBorder="1"/>
    <xf numFmtId="0" fontId="22" fillId="0" borderId="5" xfId="2" applyFont="1" applyBorder="1"/>
    <xf numFmtId="0" fontId="3" fillId="2" borderId="3" xfId="13" applyFont="1" applyFill="1" applyBorder="1" applyAlignment="1">
      <alignment horizontal="left"/>
    </xf>
    <xf numFmtId="0" fontId="4" fillId="0" borderId="24" xfId="11" quotePrefix="1" applyFont="1" applyFill="1" applyBorder="1" applyAlignment="1">
      <alignment horizontal="left"/>
    </xf>
    <xf numFmtId="0" fontId="4" fillId="0" borderId="24" xfId="6" quotePrefix="1" applyFont="1" applyFill="1" applyBorder="1" applyAlignment="1">
      <alignment horizontal="left"/>
    </xf>
    <xf numFmtId="0" fontId="4" fillId="0" borderId="24" xfId="2" applyFont="1" applyBorder="1" applyAlignment="1">
      <alignment horizontal="left"/>
    </xf>
    <xf numFmtId="0" fontId="4" fillId="0" borderId="24" xfId="2" quotePrefix="1" applyFont="1" applyBorder="1" applyAlignment="1">
      <alignment horizontal="left"/>
    </xf>
    <xf numFmtId="0" fontId="27" fillId="2" borderId="0" xfId="0" applyFont="1" applyFill="1" applyAlignment="1">
      <alignment horizontal="center"/>
    </xf>
    <xf numFmtId="0" fontId="33" fillId="0" borderId="2" xfId="0" applyFont="1" applyBorder="1"/>
    <xf numFmtId="0" fontId="39" fillId="0" borderId="0" xfId="0" applyFont="1" applyFill="1" applyBorder="1"/>
    <xf numFmtId="44" fontId="39" fillId="0" borderId="0" xfId="0" applyNumberFormat="1" applyFont="1" applyBorder="1"/>
    <xf numFmtId="44" fontId="40" fillId="0" borderId="0" xfId="0" applyNumberFormat="1" applyFont="1" applyBorder="1"/>
    <xf numFmtId="10" fontId="40" fillId="0" borderId="0" xfId="0" applyNumberFormat="1" applyFont="1" applyBorder="1"/>
    <xf numFmtId="0" fontId="65" fillId="0" borderId="2" xfId="0" applyFont="1" applyBorder="1"/>
    <xf numFmtId="40" fontId="57" fillId="0" borderId="0" xfId="0" applyNumberFormat="1" applyFont="1" applyBorder="1"/>
    <xf numFmtId="40" fontId="66" fillId="0" borderId="7" xfId="0" applyNumberFormat="1" applyFont="1" applyBorder="1"/>
    <xf numFmtId="0" fontId="3" fillId="2" borderId="3" xfId="6" applyFont="1" applyFill="1" applyBorder="1" applyAlignment="1">
      <alignment horizontal="left" vertical="top"/>
    </xf>
    <xf numFmtId="10" fontId="66" fillId="0" borderId="0" xfId="0" applyNumberFormat="1" applyFont="1" applyBorder="1"/>
    <xf numFmtId="10" fontId="39" fillId="0" borderId="0" xfId="0" applyNumberFormat="1" applyFont="1" applyBorder="1"/>
    <xf numFmtId="9" fontId="66" fillId="0" borderId="17" xfId="0" applyNumberFormat="1" applyFont="1" applyBorder="1" applyAlignment="1">
      <alignment wrapText="1"/>
    </xf>
    <xf numFmtId="14" fontId="3" fillId="2" borderId="0" xfId="4" applyNumberFormat="1" applyFont="1" applyFill="1" applyBorder="1" applyAlignment="1">
      <alignment horizontal="left"/>
    </xf>
    <xf numFmtId="44" fontId="62" fillId="0" borderId="7" xfId="0" applyNumberFormat="1" applyFont="1" applyBorder="1"/>
    <xf numFmtId="10" fontId="62" fillId="0" borderId="7" xfId="0" applyNumberFormat="1" applyFont="1" applyBorder="1"/>
    <xf numFmtId="40" fontId="19" fillId="0" borderId="17" xfId="0" applyNumberFormat="1" applyFont="1" applyBorder="1" applyAlignment="1">
      <alignment wrapText="1"/>
    </xf>
    <xf numFmtId="0" fontId="57" fillId="0" borderId="15" xfId="0" applyFont="1" applyBorder="1"/>
    <xf numFmtId="44" fontId="62" fillId="0" borderId="15" xfId="0" applyNumberFormat="1" applyFont="1" applyBorder="1"/>
    <xf numFmtId="0" fontId="57" fillId="0" borderId="19" xfId="0" applyFont="1" applyBorder="1"/>
    <xf numFmtId="0" fontId="57" fillId="0" borderId="2" xfId="0" applyFont="1" applyBorder="1"/>
    <xf numFmtId="40" fontId="57" fillId="0" borderId="2" xfId="0" applyNumberFormat="1" applyFont="1" applyBorder="1"/>
    <xf numFmtId="44" fontId="57" fillId="0" borderId="2" xfId="0" applyNumberFormat="1" applyFont="1" applyBorder="1"/>
    <xf numFmtId="0" fontId="0" fillId="0" borderId="5" xfId="0" applyBorder="1"/>
    <xf numFmtId="14" fontId="3" fillId="2" borderId="1" xfId="11" applyNumberFormat="1" applyFont="1" applyFill="1" applyBorder="1" applyAlignment="1">
      <alignment horizontal="left" vertical="top"/>
    </xf>
    <xf numFmtId="10" fontId="5" fillId="0" borderId="17" xfId="1" applyNumberFormat="1" applyFont="1" applyFill="1" applyBorder="1" applyAlignment="1">
      <alignment horizontal="center" wrapText="1"/>
    </xf>
    <xf numFmtId="44" fontId="57" fillId="0" borderId="19" xfId="0" applyNumberFormat="1" applyFont="1" applyBorder="1"/>
    <xf numFmtId="44" fontId="57" fillId="0" borderId="6" xfId="0" applyNumberFormat="1" applyFont="1" applyBorder="1"/>
    <xf numFmtId="0" fontId="56" fillId="0" borderId="12" xfId="0" applyFont="1" applyBorder="1"/>
    <xf numFmtId="0" fontId="52" fillId="0" borderId="17" xfId="0" applyFont="1" applyBorder="1"/>
    <xf numFmtId="0" fontId="4" fillId="0" borderId="24" xfId="0" quotePrefix="1" applyFont="1" applyBorder="1" applyAlignment="1">
      <alignment horizontal="center"/>
    </xf>
    <xf numFmtId="0" fontId="4" fillId="0" borderId="26" xfId="0" quotePrefix="1" applyFont="1" applyBorder="1" applyAlignment="1">
      <alignment horizontal="center"/>
    </xf>
    <xf numFmtId="0" fontId="4" fillId="0" borderId="40" xfId="4" quotePrefix="1" applyFont="1" applyBorder="1"/>
    <xf numFmtId="0" fontId="6" fillId="0" borderId="40" xfId="4" applyFont="1" applyBorder="1"/>
    <xf numFmtId="44" fontId="57" fillId="0" borderId="2" xfId="0" applyNumberFormat="1" applyFont="1" applyFill="1" applyBorder="1"/>
    <xf numFmtId="0" fontId="70" fillId="0" borderId="24" xfId="5" quotePrefix="1" applyFont="1" applyBorder="1"/>
    <xf numFmtId="0" fontId="70" fillId="0" borderId="24" xfId="5" quotePrefix="1" applyFont="1" applyFill="1" applyBorder="1"/>
    <xf numFmtId="0" fontId="71" fillId="0" borderId="0" xfId="0" applyFont="1"/>
    <xf numFmtId="0" fontId="71" fillId="0" borderId="0" xfId="0" applyFont="1" applyFill="1"/>
    <xf numFmtId="0" fontId="57" fillId="0" borderId="18" xfId="0" applyFont="1" applyBorder="1"/>
    <xf numFmtId="0" fontId="36" fillId="0" borderId="18" xfId="0" applyFont="1" applyBorder="1"/>
    <xf numFmtId="0" fontId="37" fillId="0" borderId="18" xfId="0" applyFont="1" applyBorder="1"/>
    <xf numFmtId="43" fontId="35" fillId="0" borderId="18" xfId="1" applyFont="1" applyBorder="1" applyAlignment="1">
      <alignment horizontal="center" wrapText="1"/>
    </xf>
    <xf numFmtId="8" fontId="57" fillId="0" borderId="18" xfId="0" applyNumberFormat="1" applyFont="1" applyBorder="1"/>
    <xf numFmtId="43" fontId="38" fillId="0" borderId="18" xfId="1" applyFont="1" applyBorder="1" applyAlignment="1">
      <alignment horizontal="center" wrapText="1"/>
    </xf>
    <xf numFmtId="10" fontId="39" fillId="0" borderId="18" xfId="0" applyNumberFormat="1" applyFont="1" applyBorder="1" applyAlignment="1">
      <alignment horizontal="center" wrapText="1"/>
    </xf>
    <xf numFmtId="10" fontId="19" fillId="0" borderId="18" xfId="0" applyNumberFormat="1" applyFont="1" applyBorder="1" applyAlignment="1">
      <alignment horizontal="center" wrapText="1"/>
    </xf>
    <xf numFmtId="40" fontId="18" fillId="0" borderId="18" xfId="0" applyNumberFormat="1" applyFont="1" applyBorder="1" applyAlignment="1">
      <alignment horizontal="center" wrapText="1"/>
    </xf>
    <xf numFmtId="40" fontId="18" fillId="0" borderId="0" xfId="0" applyNumberFormat="1" applyFont="1" applyBorder="1" applyAlignment="1">
      <alignment horizontal="center" wrapText="1"/>
    </xf>
    <xf numFmtId="44" fontId="19" fillId="0" borderId="18" xfId="0" applyNumberFormat="1" applyFont="1" applyBorder="1" applyAlignment="1">
      <alignment horizontal="center" wrapText="1"/>
    </xf>
    <xf numFmtId="0" fontId="54" fillId="0" borderId="18" xfId="0" applyFont="1" applyBorder="1" applyAlignment="1">
      <alignment wrapText="1"/>
    </xf>
    <xf numFmtId="0" fontId="19" fillId="0" borderId="18" xfId="0" applyFont="1" applyBorder="1"/>
    <xf numFmtId="40" fontId="19" fillId="0" borderId="18" xfId="0" applyNumberFormat="1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36" fillId="0" borderId="22" xfId="0" quotePrefix="1" applyFont="1" applyBorder="1"/>
    <xf numFmtId="0" fontId="36" fillId="0" borderId="19" xfId="0" applyFont="1" applyBorder="1"/>
    <xf numFmtId="44" fontId="36" fillId="0" borderId="19" xfId="0" applyNumberFormat="1" applyFont="1" applyBorder="1"/>
    <xf numFmtId="8" fontId="57" fillId="0" borderId="19" xfId="0" applyNumberFormat="1" applyFont="1" applyBorder="1"/>
    <xf numFmtId="10" fontId="57" fillId="0" borderId="19" xfId="0" applyNumberFormat="1" applyFont="1" applyBorder="1"/>
    <xf numFmtId="4" fontId="57" fillId="0" borderId="19" xfId="0" applyNumberFormat="1" applyFont="1" applyBorder="1"/>
    <xf numFmtId="0" fontId="36" fillId="0" borderId="24" xfId="0" quotePrefix="1" applyFont="1" applyBorder="1"/>
    <xf numFmtId="44" fontId="36" fillId="0" borderId="2" xfId="0" applyNumberFormat="1" applyFont="1" applyBorder="1"/>
    <xf numFmtId="8" fontId="57" fillId="0" borderId="2" xfId="0" applyNumberFormat="1" applyFont="1" applyBorder="1"/>
    <xf numFmtId="10" fontId="57" fillId="0" borderId="2" xfId="0" applyNumberFormat="1" applyFont="1" applyBorder="1"/>
    <xf numFmtId="4" fontId="57" fillId="0" borderId="2" xfId="0" applyNumberFormat="1" applyFont="1" applyBorder="1"/>
    <xf numFmtId="4" fontId="67" fillId="0" borderId="2" xfId="0" applyNumberFormat="1" applyFont="1" applyBorder="1"/>
    <xf numFmtId="0" fontId="36" fillId="0" borderId="2" xfId="0" applyFont="1" applyBorder="1"/>
    <xf numFmtId="44" fontId="58" fillId="0" borderId="2" xfId="0" applyNumberFormat="1" applyFont="1" applyBorder="1"/>
    <xf numFmtId="10" fontId="58" fillId="0" borderId="2" xfId="0" applyNumberFormat="1" applyFont="1" applyBorder="1"/>
    <xf numFmtId="44" fontId="36" fillId="0" borderId="6" xfId="0" applyNumberFormat="1" applyFont="1" applyBorder="1"/>
    <xf numFmtId="8" fontId="57" fillId="0" borderId="6" xfId="0" applyNumberFormat="1" applyFont="1" applyBorder="1"/>
    <xf numFmtId="10" fontId="57" fillId="0" borderId="6" xfId="0" applyNumberFormat="1" applyFont="1" applyBorder="1"/>
    <xf numFmtId="0" fontId="57" fillId="0" borderId="6" xfId="0" applyFont="1" applyBorder="1"/>
    <xf numFmtId="4" fontId="57" fillId="0" borderId="6" xfId="0" applyNumberFormat="1" applyFont="1" applyBorder="1"/>
    <xf numFmtId="40" fontId="57" fillId="0" borderId="6" xfId="0" applyNumberFormat="1" applyFont="1" applyBorder="1"/>
    <xf numFmtId="0" fontId="39" fillId="0" borderId="9" xfId="0" applyFont="1" applyBorder="1"/>
    <xf numFmtId="0" fontId="39" fillId="0" borderId="9" xfId="0" applyFont="1" applyFill="1" applyBorder="1"/>
    <xf numFmtId="44" fontId="40" fillId="0" borderId="9" xfId="0" applyNumberFormat="1" applyFont="1" applyBorder="1"/>
    <xf numFmtId="10" fontId="66" fillId="0" borderId="9" xfId="0" applyNumberFormat="1" applyFont="1" applyBorder="1"/>
    <xf numFmtId="0" fontId="61" fillId="0" borderId="0" xfId="0" applyFont="1"/>
    <xf numFmtId="0" fontId="4" fillId="0" borderId="41" xfId="0" applyFont="1" applyBorder="1" applyAlignment="1">
      <alignment horizontal="center"/>
    </xf>
    <xf numFmtId="40" fontId="47" fillId="0" borderId="17" xfId="0" applyNumberFormat="1" applyFont="1" applyBorder="1" applyAlignment="1">
      <alignment wrapText="1"/>
    </xf>
    <xf numFmtId="0" fontId="22" fillId="0" borderId="0" xfId="2" applyFont="1" applyBorder="1"/>
    <xf numFmtId="0" fontId="4" fillId="0" borderId="25" xfId="2" applyFont="1" applyBorder="1"/>
    <xf numFmtId="0" fontId="4" fillId="0" borderId="17" xfId="2" applyFont="1" applyBorder="1"/>
    <xf numFmtId="0" fontId="66" fillId="0" borderId="17" xfId="0" applyFont="1" applyBorder="1" applyAlignment="1">
      <alignment wrapText="1"/>
    </xf>
    <xf numFmtId="0" fontId="39" fillId="0" borderId="42" xfId="0" applyFont="1" applyBorder="1"/>
    <xf numFmtId="0" fontId="35" fillId="0" borderId="9" xfId="7" applyFont="1" applyBorder="1"/>
    <xf numFmtId="44" fontId="35" fillId="0" borderId="9" xfId="1" applyNumberFormat="1" applyFont="1" applyFill="1" applyBorder="1"/>
    <xf numFmtId="44" fontId="38" fillId="0" borderId="9" xfId="1" applyNumberFormat="1" applyFont="1" applyFill="1" applyBorder="1"/>
    <xf numFmtId="10" fontId="39" fillId="0" borderId="9" xfId="0" applyNumberFormat="1" applyFont="1" applyBorder="1"/>
    <xf numFmtId="44" fontId="46" fillId="0" borderId="9" xfId="1" applyNumberFormat="1" applyFont="1" applyFill="1" applyBorder="1"/>
    <xf numFmtId="8" fontId="35" fillId="0" borderId="9" xfId="1" applyNumberFormat="1" applyFont="1" applyFill="1" applyBorder="1"/>
    <xf numFmtId="10" fontId="62" fillId="0" borderId="9" xfId="0" applyNumberFormat="1" applyFont="1" applyBorder="1"/>
    <xf numFmtId="0" fontId="41" fillId="0" borderId="22" xfId="7" quotePrefix="1" applyFont="1" applyFill="1" applyBorder="1"/>
    <xf numFmtId="0" fontId="41" fillId="0" borderId="19" xfId="7" applyFont="1" applyFill="1" applyBorder="1"/>
    <xf numFmtId="44" fontId="41" fillId="0" borderId="19" xfId="1" applyNumberFormat="1" applyFont="1" applyFill="1" applyBorder="1"/>
    <xf numFmtId="44" fontId="41" fillId="0" borderId="19" xfId="7" applyNumberFormat="1" applyFont="1" applyFill="1" applyBorder="1"/>
    <xf numFmtId="8" fontId="41" fillId="0" borderId="19" xfId="7" applyNumberFormat="1" applyFont="1" applyBorder="1"/>
    <xf numFmtId="44" fontId="58" fillId="0" borderId="19" xfId="0" applyNumberFormat="1" applyFont="1" applyBorder="1"/>
    <xf numFmtId="8" fontId="43" fillId="0" borderId="19" xfId="0" applyNumberFormat="1" applyFont="1" applyBorder="1"/>
    <xf numFmtId="8" fontId="33" fillId="0" borderId="19" xfId="0" applyNumberFormat="1" applyFont="1" applyBorder="1"/>
    <xf numFmtId="8" fontId="68" fillId="0" borderId="19" xfId="0" applyNumberFormat="1" applyFont="1" applyBorder="1"/>
    <xf numFmtId="44" fontId="68" fillId="0" borderId="19" xfId="0" applyNumberFormat="1" applyFont="1" applyBorder="1"/>
    <xf numFmtId="40" fontId="57" fillId="0" borderId="19" xfId="0" applyNumberFormat="1" applyFont="1" applyBorder="1"/>
    <xf numFmtId="0" fontId="41" fillId="0" borderId="24" xfId="7" quotePrefix="1" applyFont="1" applyFill="1" applyBorder="1"/>
    <xf numFmtId="0" fontId="41" fillId="0" borderId="2" xfId="7" applyFont="1" applyFill="1" applyBorder="1"/>
    <xf numFmtId="44" fontId="41" fillId="0" borderId="2" xfId="1" applyNumberFormat="1" applyFont="1" applyFill="1" applyBorder="1"/>
    <xf numFmtId="44" fontId="41" fillId="0" borderId="2" xfId="7" applyNumberFormat="1" applyFont="1" applyFill="1" applyBorder="1"/>
    <xf numFmtId="8" fontId="41" fillId="0" borderId="2" xfId="7" applyNumberFormat="1" applyFont="1" applyFill="1" applyBorder="1"/>
    <xf numFmtId="8" fontId="41" fillId="0" borderId="2" xfId="7" applyNumberFormat="1" applyFont="1" applyBorder="1"/>
    <xf numFmtId="44" fontId="44" fillId="0" borderId="2" xfId="0" applyNumberFormat="1" applyFont="1" applyBorder="1"/>
    <xf numFmtId="10" fontId="39" fillId="0" borderId="2" xfId="0" applyNumberFormat="1" applyFont="1" applyBorder="1"/>
    <xf numFmtId="0" fontId="41" fillId="0" borderId="24" xfId="7" quotePrefix="1" applyFont="1" applyFill="1" applyBorder="1" applyAlignment="1">
      <alignment horizontal="left"/>
    </xf>
    <xf numFmtId="44" fontId="45" fillId="0" borderId="2" xfId="1" applyNumberFormat="1" applyFont="1" applyFill="1" applyBorder="1"/>
    <xf numFmtId="8" fontId="41" fillId="0" borderId="2" xfId="1" applyNumberFormat="1" applyFont="1" applyFill="1" applyBorder="1"/>
    <xf numFmtId="7" fontId="43" fillId="0" borderId="2" xfId="0" applyNumberFormat="1" applyFont="1" applyBorder="1"/>
    <xf numFmtId="7" fontId="33" fillId="0" borderId="2" xfId="0" applyNumberFormat="1" applyFont="1" applyBorder="1"/>
    <xf numFmtId="7" fontId="68" fillId="0" borderId="2" xfId="0" applyNumberFormat="1" applyFont="1" applyBorder="1"/>
    <xf numFmtId="44" fontId="68" fillId="0" borderId="2" xfId="0" applyNumberFormat="1" applyFont="1" applyBorder="1"/>
    <xf numFmtId="44" fontId="33" fillId="0" borderId="2" xfId="0" applyNumberFormat="1" applyFont="1" applyBorder="1"/>
    <xf numFmtId="44" fontId="43" fillId="0" borderId="2" xfId="0" applyNumberFormat="1" applyFont="1" applyBorder="1"/>
    <xf numFmtId="7" fontId="69" fillId="0" borderId="2" xfId="0" applyNumberFormat="1" applyFont="1" applyBorder="1"/>
    <xf numFmtId="44" fontId="69" fillId="0" borderId="2" xfId="0" applyNumberFormat="1" applyFont="1" applyBorder="1"/>
    <xf numFmtId="0" fontId="41" fillId="0" borderId="26" xfId="7" quotePrefix="1" applyFont="1" applyFill="1" applyBorder="1"/>
    <xf numFmtId="0" fontId="41" fillId="0" borderId="6" xfId="7" applyFont="1" applyFill="1" applyBorder="1"/>
    <xf numFmtId="44" fontId="41" fillId="0" borderId="6" xfId="1" applyNumberFormat="1" applyFont="1" applyFill="1" applyBorder="1"/>
    <xf numFmtId="44" fontId="41" fillId="0" borderId="6" xfId="7" applyNumberFormat="1" applyFont="1" applyFill="1" applyBorder="1"/>
    <xf numFmtId="8" fontId="41" fillId="0" borderId="6" xfId="7" applyNumberFormat="1" applyFont="1" applyBorder="1"/>
    <xf numFmtId="44" fontId="58" fillId="0" borderId="6" xfId="0" applyNumberFormat="1" applyFont="1" applyBorder="1"/>
    <xf numFmtId="7" fontId="43" fillId="0" borderId="6" xfId="0" applyNumberFormat="1" applyFont="1" applyBorder="1"/>
    <xf numFmtId="44" fontId="33" fillId="0" borderId="6" xfId="0" applyNumberFormat="1" applyFont="1" applyBorder="1"/>
    <xf numFmtId="44" fontId="43" fillId="0" borderId="6" xfId="0" applyNumberFormat="1" applyFont="1" applyBorder="1"/>
    <xf numFmtId="0" fontId="41" fillId="0" borderId="17" xfId="7" applyFont="1" applyFill="1" applyBorder="1"/>
    <xf numFmtId="0" fontId="42" fillId="0" borderId="17" xfId="7" applyFont="1" applyBorder="1"/>
    <xf numFmtId="43" fontId="35" fillId="0" borderId="17" xfId="1" applyFont="1" applyBorder="1" applyAlignment="1">
      <alignment horizontal="center" wrapText="1"/>
    </xf>
    <xf numFmtId="0" fontId="57" fillId="0" borderId="17" xfId="0" applyFont="1" applyBorder="1"/>
    <xf numFmtId="10" fontId="57" fillId="0" borderId="17" xfId="0" applyNumberFormat="1" applyFont="1" applyBorder="1"/>
    <xf numFmtId="9" fontId="57" fillId="0" borderId="17" xfId="0" applyNumberFormat="1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 applyAlignment="1">
      <alignment horizontal="center"/>
    </xf>
    <xf numFmtId="0" fontId="4" fillId="0" borderId="34" xfId="0" applyFont="1" applyBorder="1"/>
    <xf numFmtId="0" fontId="6" fillId="0" borderId="17" xfId="0" applyFont="1" applyFill="1" applyBorder="1"/>
    <xf numFmtId="0" fontId="51" fillId="0" borderId="17" xfId="0" applyFont="1" applyBorder="1"/>
    <xf numFmtId="0" fontId="4" fillId="0" borderId="2" xfId="5" applyFont="1" applyBorder="1"/>
    <xf numFmtId="0" fontId="13" fillId="0" borderId="10" xfId="0" applyFont="1" applyBorder="1"/>
    <xf numFmtId="0" fontId="16" fillId="0" borderId="26" xfId="0" applyFont="1" applyBorder="1"/>
    <xf numFmtId="0" fontId="17" fillId="0" borderId="24" xfId="0" applyFont="1" applyBorder="1"/>
    <xf numFmtId="0" fontId="17" fillId="0" borderId="26" xfId="0" applyFont="1" applyBorder="1"/>
    <xf numFmtId="0" fontId="41" fillId="0" borderId="22" xfId="0" quotePrefix="1" applyFont="1" applyBorder="1"/>
    <xf numFmtId="0" fontId="41" fillId="0" borderId="19" xfId="0" applyFont="1" applyBorder="1"/>
    <xf numFmtId="44" fontId="41" fillId="0" borderId="19" xfId="0" applyNumberFormat="1" applyFont="1" applyBorder="1"/>
    <xf numFmtId="8" fontId="36" fillId="0" borderId="19" xfId="0" applyNumberFormat="1" applyFont="1" applyBorder="1"/>
    <xf numFmtId="164" fontId="58" fillId="0" borderId="19" xfId="0" applyNumberFormat="1" applyFont="1" applyBorder="1"/>
    <xf numFmtId="0" fontId="41" fillId="0" borderId="24" xfId="0" quotePrefix="1" applyFont="1" applyBorder="1"/>
    <xf numFmtId="0" fontId="41" fillId="0" borderId="2" xfId="0" applyFont="1" applyBorder="1"/>
    <xf numFmtId="44" fontId="41" fillId="0" borderId="2" xfId="0" applyNumberFormat="1" applyFont="1" applyBorder="1"/>
    <xf numFmtId="8" fontId="36" fillId="0" borderId="2" xfId="0" applyNumberFormat="1" applyFont="1" applyBorder="1"/>
    <xf numFmtId="164" fontId="58" fillId="0" borderId="2" xfId="0" applyNumberFormat="1" applyFont="1" applyBorder="1"/>
    <xf numFmtId="0" fontId="4" fillId="0" borderId="24" xfId="2" quotePrefix="1" applyFont="1" applyFill="1" applyBorder="1"/>
    <xf numFmtId="0" fontId="0" fillId="0" borderId="0" xfId="0" applyAlignment="1">
      <alignment wrapText="1"/>
    </xf>
    <xf numFmtId="0" fontId="4" fillId="0" borderId="24" xfId="2" quotePrefix="1" applyFont="1" applyBorder="1" applyAlignment="1">
      <alignment wrapText="1"/>
    </xf>
    <xf numFmtId="0" fontId="0" fillId="5" borderId="0" xfId="0" applyFill="1"/>
    <xf numFmtId="0" fontId="6" fillId="0" borderId="43" xfId="2" applyFont="1" applyBorder="1"/>
    <xf numFmtId="0" fontId="41" fillId="0" borderId="0" xfId="7" applyFont="1" applyAlignment="1">
      <alignment wrapText="1"/>
    </xf>
    <xf numFmtId="0" fontId="41" fillId="0" borderId="24" xfId="7" quotePrefix="1" applyFont="1" applyFill="1" applyBorder="1" applyAlignment="1">
      <alignment wrapText="1"/>
    </xf>
    <xf numFmtId="0" fontId="41" fillId="0" borderId="2" xfId="7" applyFont="1" applyFill="1" applyBorder="1" applyAlignment="1">
      <alignment wrapText="1"/>
    </xf>
    <xf numFmtId="44" fontId="41" fillId="0" borderId="2" xfId="1" applyNumberFormat="1" applyFont="1" applyFill="1" applyBorder="1" applyAlignment="1">
      <alignment wrapText="1"/>
    </xf>
    <xf numFmtId="44" fontId="41" fillId="0" borderId="2" xfId="7" applyNumberFormat="1" applyFont="1" applyFill="1" applyBorder="1" applyAlignment="1">
      <alignment wrapText="1"/>
    </xf>
    <xf numFmtId="8" fontId="41" fillId="0" borderId="2" xfId="7" applyNumberFormat="1" applyFont="1" applyBorder="1" applyAlignment="1">
      <alignment wrapText="1"/>
    </xf>
    <xf numFmtId="44" fontId="58" fillId="0" borderId="2" xfId="0" applyNumberFormat="1" applyFont="1" applyBorder="1" applyAlignment="1">
      <alignment wrapText="1"/>
    </xf>
    <xf numFmtId="10" fontId="57" fillId="0" borderId="2" xfId="0" applyNumberFormat="1" applyFont="1" applyBorder="1" applyAlignment="1">
      <alignment wrapText="1"/>
    </xf>
    <xf numFmtId="44" fontId="43" fillId="0" borderId="2" xfId="0" applyNumberFormat="1" applyFont="1" applyBorder="1" applyAlignment="1">
      <alignment wrapText="1"/>
    </xf>
    <xf numFmtId="44" fontId="33" fillId="0" borderId="2" xfId="0" applyNumberFormat="1" applyFont="1" applyBorder="1" applyAlignment="1">
      <alignment wrapText="1"/>
    </xf>
    <xf numFmtId="44" fontId="69" fillId="0" borderId="2" xfId="0" applyNumberFormat="1" applyFont="1" applyBorder="1" applyAlignment="1">
      <alignment wrapText="1"/>
    </xf>
    <xf numFmtId="44" fontId="57" fillId="0" borderId="2" xfId="0" applyNumberFormat="1" applyFont="1" applyBorder="1" applyAlignment="1">
      <alignment wrapText="1"/>
    </xf>
    <xf numFmtId="0" fontId="57" fillId="0" borderId="2" xfId="0" applyFont="1" applyBorder="1" applyAlignment="1">
      <alignment wrapText="1"/>
    </xf>
    <xf numFmtId="8" fontId="57" fillId="0" borderId="2" xfId="0" applyNumberFormat="1" applyFont="1" applyBorder="1" applyAlignment="1">
      <alignment wrapText="1"/>
    </xf>
    <xf numFmtId="0" fontId="57" fillId="0" borderId="0" xfId="0" applyFont="1" applyAlignment="1">
      <alignment wrapText="1"/>
    </xf>
    <xf numFmtId="0" fontId="19" fillId="5" borderId="17" xfId="0" applyFont="1" applyFill="1" applyBorder="1" applyAlignment="1">
      <alignment wrapText="1"/>
    </xf>
    <xf numFmtId="44" fontId="0" fillId="2" borderId="0" xfId="0" applyNumberFormat="1" applyFill="1" applyBorder="1"/>
    <xf numFmtId="44" fontId="3" fillId="2" borderId="0" xfId="4" applyNumberFormat="1" applyFont="1" applyFill="1" applyBorder="1" applyAlignment="1">
      <alignment horizontal="centerContinuous"/>
    </xf>
    <xf numFmtId="0" fontId="3" fillId="2" borderId="0" xfId="11" applyFont="1" applyFill="1" applyBorder="1" applyAlignment="1"/>
    <xf numFmtId="40" fontId="3" fillId="2" borderId="0" xfId="1" applyNumberFormat="1" applyFont="1" applyFill="1" applyBorder="1" applyAlignment="1">
      <alignment horizontal="center" vertical="top"/>
    </xf>
    <xf numFmtId="0" fontId="3" fillId="2" borderId="0" xfId="12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 applyBorder="1"/>
    <xf numFmtId="0" fontId="61" fillId="0" borderId="0" xfId="0" applyFont="1" applyBorder="1"/>
    <xf numFmtId="44" fontId="66" fillId="7" borderId="17" xfId="0" applyNumberFormat="1" applyFont="1" applyFill="1" applyBorder="1" applyAlignment="1">
      <alignment wrapText="1"/>
    </xf>
    <xf numFmtId="44" fontId="57" fillId="7" borderId="0" xfId="0" applyNumberFormat="1" applyFont="1" applyFill="1"/>
    <xf numFmtId="39" fontId="57" fillId="0" borderId="0" xfId="0" applyNumberFormat="1" applyFont="1"/>
    <xf numFmtId="39" fontId="57" fillId="0" borderId="0" xfId="0" applyNumberFormat="1" applyFont="1" applyBorder="1"/>
    <xf numFmtId="39" fontId="62" fillId="0" borderId="15" xfId="0" applyNumberFormat="1" applyFont="1" applyBorder="1"/>
    <xf numFmtId="39" fontId="57" fillId="0" borderId="0" xfId="0" applyNumberFormat="1" applyFont="1" applyFill="1"/>
    <xf numFmtId="40" fontId="57" fillId="0" borderId="0" xfId="0" applyNumberFormat="1" applyFont="1"/>
    <xf numFmtId="40" fontId="57" fillId="0" borderId="0" xfId="0" applyNumberFormat="1" applyFont="1" applyFill="1"/>
    <xf numFmtId="0" fontId="28" fillId="0" borderId="0" xfId="0" applyFont="1" applyBorder="1"/>
    <xf numFmtId="40" fontId="6" fillId="0" borderId="21" xfId="1" applyNumberFormat="1" applyFont="1" applyBorder="1" applyAlignment="1">
      <alignment horizontal="right"/>
    </xf>
    <xf numFmtId="0" fontId="6" fillId="0" borderId="0" xfId="8" applyFont="1" applyBorder="1"/>
    <xf numFmtId="40" fontId="24" fillId="0" borderId="21" xfId="1" applyNumberFormat="1" applyFont="1" applyBorder="1"/>
    <xf numFmtId="0" fontId="3" fillId="2" borderId="3" xfId="4" applyFont="1" applyFill="1" applyBorder="1" applyAlignment="1">
      <alignment horizontal="left" vertical="top"/>
    </xf>
    <xf numFmtId="0" fontId="57" fillId="8" borderId="17" xfId="0" applyFont="1" applyFill="1" applyBorder="1" applyAlignment="1">
      <alignment wrapText="1"/>
    </xf>
    <xf numFmtId="0" fontId="6" fillId="0" borderId="31" xfId="5" applyFont="1" applyBorder="1"/>
    <xf numFmtId="0" fontId="70" fillId="0" borderId="2" xfId="5" applyFont="1" applyFill="1" applyBorder="1"/>
    <xf numFmtId="0" fontId="4" fillId="0" borderId="26" xfId="5" quotePrefix="1" applyFont="1" applyFill="1" applyBorder="1"/>
    <xf numFmtId="0" fontId="29" fillId="0" borderId="5" xfId="0" applyFont="1" applyBorder="1"/>
    <xf numFmtId="0" fontId="6" fillId="0" borderId="38" xfId="11" applyFont="1" applyBorder="1"/>
    <xf numFmtId="0" fontId="4" fillId="0" borderId="19" xfId="11" applyFont="1" applyBorder="1"/>
    <xf numFmtId="0" fontId="4" fillId="0" borderId="2" xfId="11" applyFont="1" applyBorder="1"/>
    <xf numFmtId="0" fontId="4" fillId="0" borderId="26" xfId="11" quotePrefix="1" applyFont="1" applyBorder="1" applyAlignment="1">
      <alignment horizontal="left"/>
    </xf>
    <xf numFmtId="0" fontId="4" fillId="0" borderId="6" xfId="11" applyFont="1" applyBorder="1"/>
    <xf numFmtId="0" fontId="6" fillId="0" borderId="5" xfId="11" applyFont="1" applyBorder="1"/>
    <xf numFmtId="0" fontId="4" fillId="0" borderId="6" xfId="5" applyFont="1" applyBorder="1"/>
    <xf numFmtId="0" fontId="1" fillId="0" borderId="31" xfId="0" applyFont="1" applyBorder="1"/>
    <xf numFmtId="0" fontId="24" fillId="0" borderId="31" xfId="0" applyFont="1" applyFill="1" applyBorder="1"/>
    <xf numFmtId="0" fontId="23" fillId="0" borderId="26" xfId="0" applyFont="1" applyBorder="1" applyAlignment="1">
      <alignment horizontal="center"/>
    </xf>
    <xf numFmtId="0" fontId="4" fillId="0" borderId="31" xfId="6" quotePrefix="1" applyFont="1" applyFill="1" applyBorder="1"/>
    <xf numFmtId="0" fontId="6" fillId="0" borderId="31" xfId="6" applyFont="1" applyFill="1" applyBorder="1"/>
    <xf numFmtId="0" fontId="18" fillId="0" borderId="31" xfId="0" applyFont="1" applyBorder="1"/>
    <xf numFmtId="0" fontId="6" fillId="0" borderId="31" xfId="0" applyFont="1" applyBorder="1"/>
    <xf numFmtId="40" fontId="62" fillId="0" borderId="15" xfId="0" applyNumberFormat="1" applyFont="1" applyBorder="1"/>
    <xf numFmtId="0" fontId="35" fillId="0" borderId="15" xfId="7" applyFont="1" applyFill="1" applyBorder="1"/>
    <xf numFmtId="44" fontId="66" fillId="0" borderId="18" xfId="0" applyNumberFormat="1" applyFont="1" applyBorder="1" applyAlignment="1">
      <alignment wrapText="1"/>
    </xf>
    <xf numFmtId="0" fontId="57" fillId="8" borderId="18" xfId="0" applyFont="1" applyFill="1" applyBorder="1" applyAlignment="1">
      <alignment wrapText="1"/>
    </xf>
    <xf numFmtId="39" fontId="57" fillId="0" borderId="19" xfId="0" applyNumberFormat="1" applyFont="1" applyBorder="1"/>
    <xf numFmtId="44" fontId="74" fillId="0" borderId="2" xfId="0" applyNumberFormat="1" applyFont="1" applyBorder="1"/>
    <xf numFmtId="39" fontId="57" fillId="0" borderId="2" xfId="0" applyNumberFormat="1" applyFont="1" applyBorder="1"/>
    <xf numFmtId="0" fontId="33" fillId="0" borderId="26" xfId="0" quotePrefix="1" applyFont="1" applyBorder="1"/>
    <xf numFmtId="0" fontId="33" fillId="0" borderId="6" xfId="0" applyFont="1" applyBorder="1"/>
    <xf numFmtId="44" fontId="74" fillId="0" borderId="6" xfId="0" applyNumberFormat="1" applyFont="1" applyBorder="1"/>
    <xf numFmtId="39" fontId="57" fillId="0" borderId="6" xfId="0" applyNumberFormat="1" applyFont="1" applyBorder="1"/>
    <xf numFmtId="0" fontId="39" fillId="0" borderId="40" xfId="0" applyFont="1" applyBorder="1"/>
    <xf numFmtId="0" fontId="39" fillId="0" borderId="40" xfId="0" applyFont="1" applyFill="1" applyBorder="1"/>
    <xf numFmtId="44" fontId="39" fillId="0" borderId="40" xfId="0" applyNumberFormat="1" applyFont="1" applyBorder="1"/>
    <xf numFmtId="8" fontId="39" fillId="0" borderId="40" xfId="0" applyNumberFormat="1" applyFont="1" applyBorder="1"/>
    <xf numFmtId="44" fontId="40" fillId="0" borderId="40" xfId="0" applyNumberFormat="1" applyFont="1" applyBorder="1"/>
    <xf numFmtId="10" fontId="40" fillId="0" borderId="40" xfId="0" applyNumberFormat="1" applyFont="1" applyBorder="1"/>
    <xf numFmtId="0" fontId="57" fillId="0" borderId="40" xfId="0" applyFont="1" applyBorder="1"/>
    <xf numFmtId="10" fontId="66" fillId="0" borderId="40" xfId="0" applyNumberFormat="1" applyFont="1" applyBorder="1"/>
    <xf numFmtId="0" fontId="57" fillId="0" borderId="45" xfId="0" applyFont="1" applyBorder="1"/>
    <xf numFmtId="44" fontId="44" fillId="0" borderId="40" xfId="0" applyNumberFormat="1" applyFont="1" applyBorder="1"/>
    <xf numFmtId="44" fontId="74" fillId="0" borderId="40" xfId="0" applyNumberFormat="1" applyFont="1" applyBorder="1"/>
    <xf numFmtId="39" fontId="66" fillId="0" borderId="18" xfId="0" applyNumberFormat="1" applyFont="1" applyBorder="1"/>
    <xf numFmtId="44" fontId="62" fillId="0" borderId="31" xfId="0" applyNumberFormat="1" applyFont="1" applyBorder="1"/>
    <xf numFmtId="44" fontId="57" fillId="7" borderId="2" xfId="0" applyNumberFormat="1" applyFont="1" applyFill="1" applyBorder="1"/>
    <xf numFmtId="40" fontId="57" fillId="8" borderId="2" xfId="0" applyNumberFormat="1" applyFont="1" applyFill="1" applyBorder="1"/>
    <xf numFmtId="39" fontId="57" fillId="0" borderId="2" xfId="0" applyNumberFormat="1" applyFont="1" applyBorder="1" applyAlignment="1">
      <alignment wrapText="1"/>
    </xf>
    <xf numFmtId="40" fontId="57" fillId="0" borderId="2" xfId="0" applyNumberFormat="1" applyFont="1" applyBorder="1" applyAlignment="1">
      <alignment wrapText="1"/>
    </xf>
    <xf numFmtId="44" fontId="57" fillId="7" borderId="6" xfId="0" applyNumberFormat="1" applyFont="1" applyFill="1" applyBorder="1"/>
    <xf numFmtId="40" fontId="57" fillId="8" borderId="6" xfId="0" applyNumberFormat="1" applyFont="1" applyFill="1" applyBorder="1"/>
    <xf numFmtId="39" fontId="62" fillId="0" borderId="46" xfId="0" applyNumberFormat="1" applyFont="1" applyBorder="1"/>
    <xf numFmtId="40" fontId="62" fillId="0" borderId="47" xfId="0" applyNumberFormat="1" applyFont="1" applyBorder="1"/>
    <xf numFmtId="44" fontId="39" fillId="0" borderId="9" xfId="0" applyNumberFormat="1" applyFont="1" applyFill="1" applyBorder="1"/>
    <xf numFmtId="8" fontId="39" fillId="0" borderId="9" xfId="0" applyNumberFormat="1" applyFont="1" applyFill="1" applyBorder="1"/>
    <xf numFmtId="44" fontId="40" fillId="0" borderId="9" xfId="0" applyNumberFormat="1" applyFont="1" applyFill="1" applyBorder="1"/>
    <xf numFmtId="10" fontId="57" fillId="0" borderId="9" xfId="0" applyNumberFormat="1" applyFont="1" applyBorder="1"/>
    <xf numFmtId="39" fontId="39" fillId="0" borderId="9" xfId="0" applyNumberFormat="1" applyFont="1" applyFill="1" applyBorder="1"/>
    <xf numFmtId="40" fontId="39" fillId="0" borderId="9" xfId="0" applyNumberFormat="1" applyFont="1" applyFill="1" applyBorder="1"/>
    <xf numFmtId="40" fontId="66" fillId="0" borderId="18" xfId="0" applyNumberFormat="1" applyFont="1" applyBorder="1"/>
    <xf numFmtId="40" fontId="66" fillId="0" borderId="40" xfId="0" applyNumberFormat="1" applyFont="1" applyBorder="1"/>
    <xf numFmtId="40" fontId="57" fillId="0" borderId="17" xfId="0" applyNumberFormat="1" applyFont="1" applyBorder="1"/>
    <xf numFmtId="0" fontId="17" fillId="0" borderId="31" xfId="0" applyFont="1" applyBorder="1"/>
    <xf numFmtId="0" fontId="28" fillId="0" borderId="31" xfId="0" applyFont="1" applyBorder="1"/>
    <xf numFmtId="0" fontId="17" fillId="0" borderId="26" xfId="0" quotePrefix="1" applyFont="1" applyBorder="1"/>
    <xf numFmtId="0" fontId="6" fillId="0" borderId="17" xfId="13" applyFont="1" applyFill="1" applyBorder="1"/>
    <xf numFmtId="40" fontId="3" fillId="2" borderId="0" xfId="11" applyNumberFormat="1" applyFont="1" applyFill="1" applyBorder="1" applyAlignment="1">
      <alignment horizontal="right"/>
    </xf>
    <xf numFmtId="44" fontId="66" fillId="0" borderId="17" xfId="0" applyNumberFormat="1" applyFont="1" applyBorder="1" applyAlignment="1">
      <alignment wrapText="1"/>
    </xf>
    <xf numFmtId="44" fontId="57" fillId="0" borderId="23" xfId="0" applyNumberFormat="1" applyFont="1" applyBorder="1"/>
    <xf numFmtId="44" fontId="57" fillId="0" borderId="25" xfId="0" applyNumberFormat="1" applyFont="1" applyBorder="1"/>
    <xf numFmtId="44" fontId="57" fillId="0" borderId="27" xfId="0" applyNumberFormat="1" applyFont="1" applyBorder="1"/>
    <xf numFmtId="44" fontId="57" fillId="0" borderId="8" xfId="0" applyNumberFormat="1" applyFont="1" applyBorder="1"/>
    <xf numFmtId="0" fontId="28" fillId="0" borderId="30" xfId="0" applyFont="1" applyBorder="1"/>
    <xf numFmtId="0" fontId="3" fillId="2" borderId="0" xfId="11" quotePrefix="1" applyFont="1" applyFill="1" applyBorder="1" applyAlignment="1">
      <alignment horizontal="left" vertical="top"/>
    </xf>
    <xf numFmtId="0" fontId="3" fillId="2" borderId="0" xfId="12" quotePrefix="1" applyFont="1" applyFill="1" applyBorder="1" applyAlignment="1">
      <alignment horizontal="centerContinuous"/>
    </xf>
    <xf numFmtId="0" fontId="33" fillId="0" borderId="24" xfId="0" quotePrefix="1" applyFont="1" applyBorder="1"/>
    <xf numFmtId="0" fontId="6" fillId="0" borderId="0" xfId="5" applyFont="1" applyFill="1" applyBorder="1"/>
    <xf numFmtId="8" fontId="57" fillId="0" borderId="25" xfId="0" applyNumberFormat="1" applyFont="1" applyBorder="1"/>
    <xf numFmtId="39" fontId="62" fillId="4" borderId="15" xfId="0" applyNumberFormat="1" applyFont="1" applyFill="1" applyBorder="1"/>
    <xf numFmtId="44" fontId="57" fillId="0" borderId="25" xfId="0" applyNumberFormat="1" applyFont="1" applyFill="1" applyBorder="1"/>
    <xf numFmtId="0" fontId="4" fillId="0" borderId="29" xfId="0" applyFont="1" applyBorder="1" applyAlignment="1">
      <alignment horizontal="center"/>
    </xf>
    <xf numFmtId="0" fontId="60" fillId="0" borderId="17" xfId="0" applyFont="1" applyBorder="1"/>
    <xf numFmtId="0" fontId="22" fillId="0" borderId="17" xfId="5" applyFont="1" applyBorder="1"/>
    <xf numFmtId="0" fontId="3" fillId="0" borderId="17" xfId="5" applyFont="1" applyBorder="1"/>
    <xf numFmtId="0" fontId="0" fillId="0" borderId="8" xfId="0" applyFill="1" applyBorder="1"/>
    <xf numFmtId="0" fontId="0" fillId="0" borderId="11" xfId="0" applyFill="1" applyBorder="1"/>
    <xf numFmtId="0" fontId="4" fillId="0" borderId="32" xfId="13" quotePrefix="1" applyFont="1" applyBorder="1"/>
    <xf numFmtId="0" fontId="4" fillId="0" borderId="33" xfId="13" quotePrefix="1" applyFont="1" applyBorder="1"/>
    <xf numFmtId="0" fontId="4" fillId="0" borderId="33" xfId="13" quotePrefix="1" applyFont="1" applyFill="1" applyBorder="1"/>
    <xf numFmtId="0" fontId="4" fillId="0" borderId="33" xfId="13" quotePrefix="1" applyFont="1" applyFill="1" applyBorder="1" applyAlignment="1">
      <alignment horizontal="left"/>
    </xf>
    <xf numFmtId="0" fontId="4" fillId="0" borderId="33" xfId="11" quotePrefix="1" applyFont="1" applyFill="1" applyBorder="1"/>
    <xf numFmtId="0" fontId="4" fillId="0" borderId="32" xfId="13" applyFont="1" applyBorder="1"/>
    <xf numFmtId="0" fontId="4" fillId="0" borderId="33" xfId="13" applyFont="1" applyBorder="1"/>
    <xf numFmtId="0" fontId="4" fillId="0" borderId="33" xfId="13" applyFont="1" applyFill="1" applyBorder="1"/>
    <xf numFmtId="0" fontId="4" fillId="0" borderId="33" xfId="11" applyFont="1" applyFill="1" applyBorder="1"/>
    <xf numFmtId="0" fontId="4" fillId="0" borderId="33" xfId="9" applyFont="1" applyFill="1" applyBorder="1"/>
    <xf numFmtId="0" fontId="4" fillId="0" borderId="33" xfId="5" applyFont="1" applyFill="1" applyBorder="1"/>
    <xf numFmtId="0" fontId="4" fillId="0" borderId="37" xfId="13" quotePrefix="1" applyFont="1" applyFill="1" applyBorder="1" applyAlignment="1">
      <alignment horizontal="left"/>
    </xf>
    <xf numFmtId="0" fontId="4" fillId="0" borderId="37" xfId="13" applyFont="1" applyFill="1" applyBorder="1"/>
    <xf numFmtId="0" fontId="4" fillId="0" borderId="24" xfId="5" quotePrefix="1" applyFont="1" applyFill="1" applyBorder="1" applyAlignment="1">
      <alignment horizontal="right"/>
    </xf>
    <xf numFmtId="0" fontId="4" fillId="0" borderId="29" xfId="5" quotePrefix="1" applyFont="1" applyFill="1" applyBorder="1"/>
    <xf numFmtId="0" fontId="4" fillId="0" borderId="29" xfId="6" quotePrefix="1" applyFont="1" applyFill="1" applyBorder="1" applyAlignment="1">
      <alignment horizontal="left"/>
    </xf>
    <xf numFmtId="40" fontId="51" fillId="0" borderId="40" xfId="0" applyNumberFormat="1" applyFont="1" applyBorder="1"/>
    <xf numFmtId="44" fontId="57" fillId="0" borderId="23" xfId="0" applyNumberFormat="1" applyFont="1" applyFill="1" applyBorder="1"/>
    <xf numFmtId="44" fontId="57" fillId="0" borderId="25" xfId="0" applyNumberFormat="1" applyFont="1" applyFill="1" applyBorder="1" applyAlignment="1">
      <alignment wrapText="1"/>
    </xf>
    <xf numFmtId="44" fontId="57" fillId="0" borderId="27" xfId="0" applyNumberFormat="1" applyFont="1" applyFill="1" applyBorder="1"/>
    <xf numFmtId="44" fontId="62" fillId="0" borderId="47" xfId="0" applyNumberFormat="1" applyFont="1" applyFill="1" applyBorder="1"/>
    <xf numFmtId="44" fontId="66" fillId="0" borderId="0" xfId="0" applyNumberFormat="1" applyFont="1" applyFill="1"/>
    <xf numFmtId="44" fontId="66" fillId="0" borderId="0" xfId="0" applyNumberFormat="1" applyFont="1" applyFill="1" applyBorder="1"/>
    <xf numFmtId="44" fontId="57" fillId="0" borderId="28" xfId="0" applyNumberFormat="1" applyFont="1" applyFill="1" applyBorder="1"/>
    <xf numFmtId="44" fontId="57" fillId="0" borderId="8" xfId="0" applyNumberFormat="1" applyFont="1" applyFill="1" applyBorder="1"/>
    <xf numFmtId="8" fontId="66" fillId="0" borderId="8" xfId="0" applyNumberFormat="1" applyFont="1" applyFill="1" applyBorder="1"/>
    <xf numFmtId="40" fontId="66" fillId="0" borderId="0" xfId="0" applyNumberFormat="1" applyFont="1" applyFill="1"/>
    <xf numFmtId="0" fontId="66" fillId="0" borderId="0" xfId="0" applyFont="1" applyFill="1"/>
    <xf numFmtId="0" fontId="57" fillId="0" borderId="0" xfId="0" applyFont="1" applyFill="1" applyBorder="1"/>
    <xf numFmtId="0" fontId="66" fillId="0" borderId="0" xfId="0" applyFont="1" applyFill="1" applyBorder="1"/>
    <xf numFmtId="0" fontId="39" fillId="0" borderId="0" xfId="0" applyFont="1" applyFill="1"/>
    <xf numFmtId="39" fontId="57" fillId="2" borderId="0" xfId="0" applyNumberFormat="1" applyFont="1" applyFill="1"/>
    <xf numFmtId="39" fontId="66" fillId="0" borderId="17" xfId="0" applyNumberFormat="1" applyFont="1" applyBorder="1" applyAlignment="1">
      <alignment horizontal="center" wrapText="1"/>
    </xf>
    <xf numFmtId="39" fontId="57" fillId="0" borderId="32" xfId="0" applyNumberFormat="1" applyFont="1" applyBorder="1"/>
    <xf numFmtId="39" fontId="57" fillId="0" borderId="33" xfId="0" applyNumberFormat="1" applyFont="1" applyBorder="1"/>
    <xf numFmtId="39" fontId="57" fillId="0" borderId="34" xfId="0" applyNumberFormat="1" applyFont="1" applyBorder="1"/>
    <xf numFmtId="39" fontId="74" fillId="0" borderId="40" xfId="0" applyNumberFormat="1" applyFont="1" applyBorder="1"/>
    <xf numFmtId="39" fontId="66" fillId="0" borderId="0" xfId="0" applyNumberFormat="1" applyFont="1" applyFill="1"/>
    <xf numFmtId="39" fontId="66" fillId="0" borderId="0" xfId="0" applyNumberFormat="1" applyFont="1" applyFill="1" applyBorder="1"/>
    <xf numFmtId="44" fontId="66" fillId="4" borderId="17" xfId="0" applyNumberFormat="1" applyFont="1" applyFill="1" applyBorder="1" applyAlignment="1">
      <alignment wrapText="1"/>
    </xf>
    <xf numFmtId="0" fontId="3" fillId="2" borderId="0" xfId="4" quotePrefix="1" applyFont="1" applyFill="1" applyBorder="1" applyAlignment="1">
      <alignment horizontal="centerContinuous"/>
    </xf>
    <xf numFmtId="0" fontId="70" fillId="0" borderId="8" xfId="5" applyFont="1" applyBorder="1"/>
    <xf numFmtId="0" fontId="4" fillId="0" borderId="8" xfId="5" applyFont="1" applyBorder="1"/>
    <xf numFmtId="0" fontId="4" fillId="0" borderId="8" xfId="5" applyFont="1" applyFill="1" applyBorder="1"/>
    <xf numFmtId="0" fontId="70" fillId="0" borderId="8" xfId="5" applyFont="1" applyFill="1" applyBorder="1"/>
    <xf numFmtId="0" fontId="4" fillId="0" borderId="8" xfId="11" applyFont="1" applyFill="1" applyBorder="1"/>
    <xf numFmtId="0" fontId="4" fillId="0" borderId="11" xfId="5" applyFont="1" applyFill="1" applyBorder="1"/>
    <xf numFmtId="0" fontId="0" fillId="0" borderId="5" xfId="0" applyFill="1" applyBorder="1"/>
    <xf numFmtId="0" fontId="66" fillId="0" borderId="0" xfId="0" applyFont="1" applyAlignment="1">
      <alignment horizontal="center"/>
    </xf>
    <xf numFmtId="0" fontId="3" fillId="2" borderId="0" xfId="11" applyFont="1" applyFill="1" applyBorder="1" applyAlignment="1">
      <alignment horizontal="center" vertical="top" wrapText="1"/>
    </xf>
    <xf numFmtId="14" fontId="3" fillId="5" borderId="3" xfId="11" applyNumberFormat="1" applyFont="1" applyFill="1" applyBorder="1" applyAlignment="1">
      <alignment horizontal="centerContinuous"/>
    </xf>
    <xf numFmtId="14" fontId="3" fillId="5" borderId="3" xfId="11" applyNumberFormat="1" applyFont="1" applyFill="1" applyBorder="1" applyAlignment="1">
      <alignment horizontal="center"/>
    </xf>
    <xf numFmtId="0" fontId="0" fillId="0" borderId="22" xfId="0" applyBorder="1"/>
    <xf numFmtId="0" fontId="0" fillId="0" borderId="26" xfId="0" applyBorder="1"/>
    <xf numFmtId="44" fontId="57" fillId="0" borderId="48" xfId="0" applyNumberFormat="1" applyFont="1" applyBorder="1"/>
    <xf numFmtId="44" fontId="57" fillId="0" borderId="49" xfId="0" applyNumberFormat="1" applyFont="1" applyBorder="1"/>
    <xf numFmtId="44" fontId="57" fillId="0" borderId="49" xfId="0" applyNumberFormat="1" applyFont="1" applyFill="1" applyBorder="1"/>
    <xf numFmtId="44" fontId="57" fillId="0" borderId="51" xfId="0" applyNumberFormat="1" applyFont="1" applyBorder="1"/>
    <xf numFmtId="44" fontId="57" fillId="0" borderId="49" xfId="0" applyNumberFormat="1" applyFont="1" applyFill="1" applyBorder="1" applyAlignment="1">
      <alignment wrapText="1"/>
    </xf>
    <xf numFmtId="44" fontId="57" fillId="0" borderId="51" xfId="0" applyNumberFormat="1" applyFont="1" applyFill="1" applyBorder="1"/>
    <xf numFmtId="44" fontId="57" fillId="0" borderId="4" xfId="0" applyNumberFormat="1" applyFont="1" applyFill="1" applyBorder="1"/>
    <xf numFmtId="8" fontId="66" fillId="0" borderId="4" xfId="0" applyNumberFormat="1" applyFont="1" applyFill="1" applyBorder="1"/>
    <xf numFmtId="44" fontId="57" fillId="0" borderId="4" xfId="0" applyNumberFormat="1" applyFont="1" applyBorder="1"/>
    <xf numFmtId="44" fontId="66" fillId="0" borderId="17" xfId="0" applyNumberFormat="1" applyFont="1" applyFill="1" applyBorder="1" applyAlignment="1">
      <alignment wrapText="1"/>
    </xf>
    <xf numFmtId="44" fontId="57" fillId="4" borderId="54" xfId="0" applyNumberFormat="1" applyFont="1" applyFill="1" applyBorder="1"/>
    <xf numFmtId="44" fontId="57" fillId="4" borderId="4" xfId="0" applyNumberFormat="1" applyFont="1" applyFill="1" applyBorder="1"/>
    <xf numFmtId="0" fontId="75" fillId="0" borderId="0" xfId="0" applyFont="1"/>
    <xf numFmtId="10" fontId="57" fillId="0" borderId="0" xfId="0" applyNumberFormat="1" applyFont="1" applyFill="1" applyBorder="1"/>
    <xf numFmtId="10" fontId="66" fillId="0" borderId="0" xfId="0" applyNumberFormat="1" applyFont="1" applyAlignment="1">
      <alignment wrapText="1"/>
    </xf>
    <xf numFmtId="39" fontId="57" fillId="9" borderId="33" xfId="0" applyNumberFormat="1" applyFont="1" applyFill="1" applyBorder="1"/>
    <xf numFmtId="8" fontId="66" fillId="4" borderId="49" xfId="0" applyNumberFormat="1" applyFont="1" applyFill="1" applyBorder="1"/>
    <xf numFmtId="44" fontId="66" fillId="4" borderId="48" xfId="0" applyNumberFormat="1" applyFont="1" applyFill="1" applyBorder="1"/>
    <xf numFmtId="44" fontId="66" fillId="4" borderId="49" xfId="0" applyNumberFormat="1" applyFont="1" applyFill="1" applyBorder="1"/>
    <xf numFmtId="44" fontId="66" fillId="0" borderId="49" xfId="0" applyNumberFormat="1" applyFont="1" applyFill="1" applyBorder="1"/>
    <xf numFmtId="44" fontId="66" fillId="4" borderId="25" xfId="0" applyNumberFormat="1" applyFont="1" applyFill="1" applyBorder="1"/>
    <xf numFmtId="10" fontId="74" fillId="0" borderId="40" xfId="0" applyNumberFormat="1" applyFont="1" applyBorder="1"/>
    <xf numFmtId="0" fontId="17" fillId="0" borderId="57" xfId="0" applyFont="1" applyBorder="1"/>
    <xf numFmtId="0" fontId="26" fillId="0" borderId="53" xfId="0" applyFont="1" applyBorder="1"/>
    <xf numFmtId="164" fontId="0" fillId="0" borderId="0" xfId="0" applyNumberFormat="1"/>
    <xf numFmtId="0" fontId="17" fillId="0" borderId="5" xfId="0" applyFont="1" applyBorder="1"/>
    <xf numFmtId="40" fontId="0" fillId="0" borderId="0" xfId="0" applyNumberFormat="1" applyFill="1"/>
    <xf numFmtId="0" fontId="0" fillId="0" borderId="0" xfId="0" applyAlignment="1">
      <alignment horizontal="right"/>
    </xf>
    <xf numFmtId="0" fontId="50" fillId="0" borderId="0" xfId="0" applyFont="1"/>
    <xf numFmtId="44" fontId="19" fillId="5" borderId="17" xfId="0" applyNumberFormat="1" applyFont="1" applyFill="1" applyBorder="1" applyAlignment="1">
      <alignment horizontal="center" wrapText="1"/>
    </xf>
    <xf numFmtId="0" fontId="57" fillId="0" borderId="0" xfId="0" applyFont="1" applyAlignment="1"/>
    <xf numFmtId="40" fontId="59" fillId="0" borderId="0" xfId="0" applyNumberFormat="1" applyFont="1"/>
    <xf numFmtId="40" fontId="57" fillId="0" borderId="0" xfId="0" applyNumberFormat="1" applyFont="1" applyFill="1" applyBorder="1"/>
    <xf numFmtId="44" fontId="62" fillId="0" borderId="60" xfId="0" applyNumberFormat="1" applyFont="1" applyFill="1" applyBorder="1"/>
    <xf numFmtId="44" fontId="57" fillId="0" borderId="17" xfId="0" applyNumberFormat="1" applyFont="1" applyBorder="1"/>
    <xf numFmtId="44" fontId="40" fillId="0" borderId="17" xfId="0" applyNumberFormat="1" applyFont="1" applyFill="1" applyBorder="1"/>
    <xf numFmtId="0" fontId="66" fillId="0" borderId="18" xfId="0" applyFont="1" applyBorder="1" applyAlignment="1">
      <alignment horizontal="center"/>
    </xf>
    <xf numFmtId="10" fontId="66" fillId="0" borderId="18" xfId="0" applyNumberFormat="1" applyFont="1" applyBorder="1" applyAlignment="1">
      <alignment wrapText="1"/>
    </xf>
    <xf numFmtId="44" fontId="19" fillId="5" borderId="18" xfId="0" applyNumberFormat="1" applyFont="1" applyFill="1" applyBorder="1" applyAlignment="1">
      <alignment horizontal="center" wrapText="1"/>
    </xf>
    <xf numFmtId="44" fontId="57" fillId="0" borderId="22" xfId="0" applyNumberFormat="1" applyFont="1" applyBorder="1"/>
    <xf numFmtId="40" fontId="57" fillId="0" borderId="23" xfId="0" applyNumberFormat="1" applyFont="1" applyBorder="1"/>
    <xf numFmtId="0" fontId="57" fillId="0" borderId="24" xfId="0" applyFont="1" applyBorder="1"/>
    <xf numFmtId="40" fontId="57" fillId="0" borderId="25" xfId="0" applyNumberFormat="1" applyFont="1" applyBorder="1"/>
    <xf numFmtId="44" fontId="57" fillId="0" borderId="24" xfId="0" applyNumberFormat="1" applyFont="1" applyBorder="1"/>
    <xf numFmtId="40" fontId="57" fillId="0" borderId="25" xfId="0" applyNumberFormat="1" applyFont="1" applyBorder="1" applyAlignment="1">
      <alignment wrapText="1"/>
    </xf>
    <xf numFmtId="44" fontId="57" fillId="0" borderId="26" xfId="0" applyNumberFormat="1" applyFont="1" applyBorder="1"/>
    <xf numFmtId="40" fontId="57" fillId="0" borderId="27" xfId="0" applyNumberFormat="1" applyFont="1" applyBorder="1"/>
    <xf numFmtId="40" fontId="66" fillId="10" borderId="17" xfId="0" applyNumberFormat="1" applyFont="1" applyFill="1" applyBorder="1" applyAlignment="1">
      <alignment wrapText="1"/>
    </xf>
    <xf numFmtId="0" fontId="46" fillId="2" borderId="0" xfId="7" applyFont="1" applyFill="1" applyAlignment="1">
      <alignment horizontal="center"/>
    </xf>
    <xf numFmtId="14" fontId="3" fillId="2" borderId="1" xfId="4" applyNumberFormat="1" applyFont="1" applyFill="1" applyBorder="1" applyAlignment="1">
      <alignment horizontal="left"/>
    </xf>
    <xf numFmtId="0" fontId="17" fillId="0" borderId="2" xfId="0" quotePrefix="1" applyFont="1" applyBorder="1"/>
    <xf numFmtId="40" fontId="3" fillId="2" borderId="0" xfId="11" applyNumberFormat="1" applyFont="1" applyFill="1" applyBorder="1" applyAlignment="1">
      <alignment horizontal="center"/>
    </xf>
    <xf numFmtId="0" fontId="47" fillId="0" borderId="0" xfId="0" applyFont="1" applyFill="1"/>
    <xf numFmtId="0" fontId="3" fillId="2" borderId="0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top"/>
    </xf>
    <xf numFmtId="0" fontId="29" fillId="0" borderId="5" xfId="0" applyFont="1" applyBorder="1" applyAlignment="1">
      <alignment horizontal="center"/>
    </xf>
    <xf numFmtId="0" fontId="4" fillId="0" borderId="33" xfId="0" quotePrefix="1" applyFont="1" applyFill="1" applyBorder="1" applyAlignment="1">
      <alignment horizontal="center"/>
    </xf>
    <xf numFmtId="0" fontId="4" fillId="0" borderId="33" xfId="0" applyFont="1" applyFill="1" applyBorder="1"/>
    <xf numFmtId="0" fontId="3" fillId="2" borderId="1" xfId="11" applyFont="1" applyFill="1" applyBorder="1" applyAlignment="1">
      <alignment horizontal="center"/>
    </xf>
    <xf numFmtId="0" fontId="72" fillId="0" borderId="0" xfId="0" applyFont="1" applyFill="1" applyBorder="1"/>
    <xf numFmtId="0" fontId="56" fillId="0" borderId="0" xfId="0" applyFont="1" applyFill="1" applyBorder="1"/>
    <xf numFmtId="0" fontId="27" fillId="0" borderId="0" xfId="0" applyFont="1"/>
    <xf numFmtId="44" fontId="62" fillId="0" borderId="9" xfId="0" applyNumberFormat="1" applyFont="1" applyBorder="1"/>
    <xf numFmtId="44" fontId="57" fillId="0" borderId="62" xfId="0" applyNumberFormat="1" applyFont="1" applyBorder="1"/>
    <xf numFmtId="0" fontId="0" fillId="0" borderId="35" xfId="0" applyBorder="1"/>
    <xf numFmtId="0" fontId="56" fillId="0" borderId="17" xfId="0" applyFont="1" applyBorder="1"/>
    <xf numFmtId="0" fontId="6" fillId="0" borderId="21" xfId="12" applyFont="1" applyBorder="1"/>
    <xf numFmtId="0" fontId="6" fillId="0" borderId="21" xfId="3" quotePrefix="1" applyFont="1" applyBorder="1"/>
    <xf numFmtId="0" fontId="6" fillId="0" borderId="21" xfId="3" applyFont="1" applyBorder="1"/>
    <xf numFmtId="0" fontId="4" fillId="0" borderId="17" xfId="12" applyFont="1" applyBorder="1"/>
    <xf numFmtId="0" fontId="9" fillId="0" borderId="17" xfId="12" applyFont="1" applyBorder="1"/>
    <xf numFmtId="0" fontId="9" fillId="0" borderId="10" xfId="12" applyFont="1" applyBorder="1"/>
    <xf numFmtId="0" fontId="4" fillId="0" borderId="20" xfId="12" applyFont="1" applyBorder="1"/>
    <xf numFmtId="0" fontId="0" fillId="0" borderId="10" xfId="0" applyBorder="1"/>
    <xf numFmtId="0" fontId="9" fillId="0" borderId="10" xfId="3" applyFont="1" applyBorder="1"/>
    <xf numFmtId="0" fontId="4" fillId="0" borderId="20" xfId="8" applyFont="1" applyBorder="1"/>
    <xf numFmtId="0" fontId="5" fillId="0" borderId="10" xfId="8" applyFont="1" applyBorder="1"/>
    <xf numFmtId="40" fontId="49" fillId="0" borderId="9" xfId="0" applyNumberFormat="1" applyFont="1" applyBorder="1"/>
    <xf numFmtId="0" fontId="0" fillId="0" borderId="9" xfId="0" applyBorder="1"/>
    <xf numFmtId="0" fontId="15" fillId="0" borderId="9" xfId="0" applyFont="1" applyBorder="1"/>
    <xf numFmtId="0" fontId="47" fillId="0" borderId="10" xfId="0" applyFont="1" applyBorder="1"/>
    <xf numFmtId="0" fontId="26" fillId="0" borderId="36" xfId="0" applyFont="1" applyBorder="1"/>
    <xf numFmtId="0" fontId="26" fillId="0" borderId="19" xfId="0" applyFont="1" applyBorder="1"/>
    <xf numFmtId="0" fontId="4" fillId="0" borderId="24" xfId="0" applyFont="1" applyBorder="1"/>
    <xf numFmtId="0" fontId="5" fillId="0" borderId="26" xfId="0" applyFont="1" applyFill="1" applyBorder="1" applyAlignment="1">
      <alignment horizontal="right"/>
    </xf>
    <xf numFmtId="0" fontId="5" fillId="0" borderId="6" xfId="0" applyFont="1" applyFill="1" applyBorder="1"/>
    <xf numFmtId="0" fontId="4" fillId="0" borderId="24" xfId="10" quotePrefix="1" applyFont="1" applyBorder="1"/>
    <xf numFmtId="0" fontId="5" fillId="0" borderId="17" xfId="10" applyFont="1" applyBorder="1"/>
    <xf numFmtId="0" fontId="6" fillId="0" borderId="17" xfId="10" applyFont="1" applyBorder="1"/>
    <xf numFmtId="0" fontId="9" fillId="0" borderId="22" xfId="10" applyFont="1" applyBorder="1"/>
    <xf numFmtId="0" fontId="4" fillId="0" borderId="26" xfId="10" quotePrefix="1" applyFont="1" applyBorder="1"/>
    <xf numFmtId="0" fontId="4" fillId="0" borderId="17" xfId="10" quotePrefix="1" applyFont="1" applyBorder="1"/>
    <xf numFmtId="0" fontId="6" fillId="0" borderId="65" xfId="10" applyFont="1" applyBorder="1"/>
    <xf numFmtId="0" fontId="6" fillId="0" borderId="21" xfId="10" applyFont="1" applyBorder="1"/>
    <xf numFmtId="0" fontId="6" fillId="0" borderId="21" xfId="4" applyFont="1" applyBorder="1"/>
    <xf numFmtId="0" fontId="30" fillId="0" borderId="17" xfId="10" applyFont="1" applyBorder="1"/>
    <xf numFmtId="0" fontId="24" fillId="0" borderId="17" xfId="10" applyFont="1" applyBorder="1"/>
    <xf numFmtId="0" fontId="4" fillId="0" borderId="10" xfId="4" applyFont="1" applyBorder="1"/>
    <xf numFmtId="0" fontId="3" fillId="2" borderId="3" xfId="10" applyFont="1" applyFill="1" applyBorder="1" applyAlignment="1">
      <alignment horizontal="left" vertical="top"/>
    </xf>
    <xf numFmtId="0" fontId="3" fillId="2" borderId="0" xfId="10" applyFont="1" applyFill="1" applyBorder="1" applyAlignment="1"/>
    <xf numFmtId="0" fontId="6" fillId="0" borderId="10" xfId="4" applyFont="1" applyBorder="1"/>
    <xf numFmtId="0" fontId="24" fillId="0" borderId="20" xfId="4" applyFont="1" applyBorder="1"/>
    <xf numFmtId="0" fontId="76" fillId="0" borderId="20" xfId="4" applyFont="1" applyBorder="1"/>
    <xf numFmtId="0" fontId="3" fillId="2" borderId="0" xfId="10" applyFont="1" applyFill="1" applyBorder="1" applyAlignment="1">
      <alignment horizontal="center" vertical="center"/>
    </xf>
    <xf numFmtId="0" fontId="14" fillId="0" borderId="20" xfId="0" applyFont="1" applyBorder="1"/>
    <xf numFmtId="0" fontId="55" fillId="0" borderId="20" xfId="0" applyFont="1" applyBorder="1"/>
    <xf numFmtId="0" fontId="56" fillId="0" borderId="15" xfId="0" applyFont="1" applyBorder="1"/>
    <xf numFmtId="0" fontId="27" fillId="0" borderId="15" xfId="0" applyFont="1" applyBorder="1"/>
    <xf numFmtId="0" fontId="32" fillId="0" borderId="15" xfId="4" quotePrefix="1" applyFont="1" applyBorder="1"/>
    <xf numFmtId="0" fontId="22" fillId="0" borderId="15" xfId="4" applyFont="1" applyBorder="1"/>
    <xf numFmtId="0" fontId="31" fillId="0" borderId="20" xfId="0" applyFont="1" applyBorder="1"/>
    <xf numFmtId="0" fontId="61" fillId="0" borderId="10" xfId="0" applyFont="1" applyBorder="1"/>
    <xf numFmtId="40" fontId="66" fillId="0" borderId="17" xfId="0" applyNumberFormat="1" applyFont="1" applyBorder="1" applyAlignment="1">
      <alignment wrapText="1"/>
    </xf>
    <xf numFmtId="8" fontId="66" fillId="0" borderId="17" xfId="0" applyNumberFormat="1" applyFont="1" applyBorder="1" applyAlignment="1">
      <alignment wrapText="1"/>
    </xf>
    <xf numFmtId="40" fontId="18" fillId="0" borderId="17" xfId="0" applyNumberFormat="1" applyFont="1" applyBorder="1"/>
    <xf numFmtId="8" fontId="3" fillId="2" borderId="0" xfId="1" quotePrefix="1" applyNumberFormat="1" applyFont="1" applyFill="1" applyBorder="1" applyAlignment="1">
      <alignment horizontal="centerContinuous"/>
    </xf>
    <xf numFmtId="8" fontId="57" fillId="0" borderId="59" xfId="0" applyNumberFormat="1" applyFont="1" applyBorder="1"/>
    <xf numFmtId="8" fontId="57" fillId="0" borderId="54" xfId="0" applyNumberFormat="1" applyFont="1" applyBorder="1"/>
    <xf numFmtId="8" fontId="57" fillId="2" borderId="0" xfId="0" applyNumberFormat="1" applyFont="1" applyFill="1"/>
    <xf numFmtId="8" fontId="57" fillId="0" borderId="48" xfId="0" applyNumberFormat="1" applyFont="1" applyBorder="1"/>
    <xf numFmtId="8" fontId="57" fillId="0" borderId="58" xfId="0" applyNumberFormat="1" applyFont="1" applyBorder="1"/>
    <xf numFmtId="8" fontId="57" fillId="0" borderId="4" xfId="0" applyNumberFormat="1" applyFont="1" applyBorder="1"/>
    <xf numFmtId="8" fontId="57" fillId="0" borderId="49" xfId="0" applyNumberFormat="1" applyFont="1" applyBorder="1"/>
    <xf numFmtId="8" fontId="57" fillId="0" borderId="61" xfId="0" applyNumberFormat="1" applyFont="1" applyBorder="1"/>
    <xf numFmtId="8" fontId="57" fillId="0" borderId="55" xfId="0" applyNumberFormat="1" applyFont="1" applyBorder="1"/>
    <xf numFmtId="8" fontId="57" fillId="0" borderId="51" xfId="0" applyNumberFormat="1" applyFont="1" applyBorder="1"/>
    <xf numFmtId="8" fontId="44" fillId="0" borderId="40" xfId="0" applyNumberFormat="1" applyFont="1" applyBorder="1"/>
    <xf numFmtId="8" fontId="57" fillId="0" borderId="22" xfId="0" applyNumberFormat="1" applyFont="1" applyBorder="1"/>
    <xf numFmtId="8" fontId="57" fillId="0" borderId="63" xfId="0" applyNumberFormat="1" applyFont="1" applyBorder="1"/>
    <xf numFmtId="8" fontId="57" fillId="0" borderId="23" xfId="0" applyNumberFormat="1" applyFont="1" applyBorder="1"/>
    <xf numFmtId="8" fontId="57" fillId="0" borderId="24" xfId="0" applyNumberFormat="1" applyFont="1" applyBorder="1"/>
    <xf numFmtId="8" fontId="57" fillId="0" borderId="64" xfId="0" applyNumberFormat="1" applyFont="1" applyBorder="1"/>
    <xf numFmtId="8" fontId="57" fillId="0" borderId="24" xfId="0" applyNumberFormat="1" applyFont="1" applyBorder="1" applyAlignment="1">
      <alignment wrapText="1"/>
    </xf>
    <xf numFmtId="8" fontId="57" fillId="0" borderId="25" xfId="0" applyNumberFormat="1" applyFont="1" applyBorder="1" applyAlignment="1">
      <alignment wrapText="1"/>
    </xf>
    <xf numFmtId="8" fontId="57" fillId="0" borderId="26" xfId="0" applyNumberFormat="1" applyFont="1" applyBorder="1"/>
    <xf numFmtId="8" fontId="57" fillId="0" borderId="27" xfId="0" applyNumberFormat="1" applyFont="1" applyBorder="1"/>
    <xf numFmtId="8" fontId="40" fillId="0" borderId="17" xfId="0" applyNumberFormat="1" applyFont="1" applyFill="1" applyBorder="1"/>
    <xf numFmtId="8" fontId="57" fillId="0" borderId="0" xfId="0" applyNumberFormat="1" applyFont="1" applyFill="1" applyBorder="1"/>
    <xf numFmtId="8" fontId="62" fillId="0" borderId="9" xfId="0" applyNumberFormat="1" applyFont="1" applyBorder="1"/>
    <xf numFmtId="8" fontId="57" fillId="0" borderId="62" xfId="0" applyNumberFormat="1" applyFont="1" applyBorder="1"/>
    <xf numFmtId="0" fontId="0" fillId="4" borderId="0" xfId="0" applyFill="1"/>
    <xf numFmtId="8" fontId="57" fillId="0" borderId="28" xfId="0" applyNumberFormat="1" applyFont="1" applyBorder="1"/>
    <xf numFmtId="8" fontId="57" fillId="0" borderId="8" xfId="0" applyNumberFormat="1" applyFont="1" applyBorder="1"/>
    <xf numFmtId="8" fontId="57" fillId="0" borderId="8" xfId="0" applyNumberFormat="1" applyFont="1" applyBorder="1" applyAlignment="1">
      <alignment wrapText="1"/>
    </xf>
    <xf numFmtId="8" fontId="57" fillId="0" borderId="13" xfId="0" applyNumberFormat="1" applyFont="1" applyBorder="1"/>
    <xf numFmtId="0" fontId="4" fillId="0" borderId="26" xfId="6" quotePrefix="1" applyFont="1" applyFill="1" applyBorder="1" applyAlignment="1">
      <alignment horizontal="left"/>
    </xf>
    <xf numFmtId="8" fontId="66" fillId="4" borderId="17" xfId="0" applyNumberFormat="1" applyFont="1" applyFill="1" applyBorder="1" applyAlignment="1">
      <alignment wrapText="1"/>
    </xf>
    <xf numFmtId="8" fontId="57" fillId="6" borderId="23" xfId="0" applyNumberFormat="1" applyFont="1" applyFill="1" applyBorder="1"/>
    <xf numFmtId="44" fontId="57" fillId="6" borderId="23" xfId="0" applyNumberFormat="1" applyFont="1" applyFill="1" applyBorder="1"/>
    <xf numFmtId="8" fontId="57" fillId="6" borderId="0" xfId="0" applyNumberFormat="1" applyFont="1" applyFill="1" applyBorder="1"/>
    <xf numFmtId="8" fontId="57" fillId="6" borderId="0" xfId="0" applyNumberFormat="1" applyFont="1" applyFill="1"/>
    <xf numFmtId="0" fontId="57" fillId="6" borderId="17" xfId="0" applyFont="1" applyFill="1" applyBorder="1"/>
    <xf numFmtId="40" fontId="0" fillId="4" borderId="0" xfId="0" applyNumberFormat="1" applyFill="1"/>
    <xf numFmtId="0" fontId="47" fillId="0" borderId="0" xfId="0" applyFont="1" applyAlignment="1">
      <alignment horizontal="right"/>
    </xf>
    <xf numFmtId="0" fontId="0" fillId="0" borderId="5" xfId="0" applyBorder="1" applyAlignment="1">
      <alignment horizontal="right"/>
    </xf>
    <xf numFmtId="40" fontId="3" fillId="2" borderId="0" xfId="10" applyNumberFormat="1" applyFont="1" applyFill="1" applyBorder="1" applyAlignment="1">
      <alignment horizontal="centerContinuous"/>
    </xf>
    <xf numFmtId="0" fontId="3" fillId="2" borderId="3" xfId="4" applyFont="1" applyFill="1" applyBorder="1" applyAlignment="1">
      <alignment horizontal="center"/>
    </xf>
    <xf numFmtId="0" fontId="0" fillId="0" borderId="12" xfId="0" applyBorder="1"/>
    <xf numFmtId="8" fontId="0" fillId="2" borderId="3" xfId="0" applyNumberFormat="1" applyFill="1" applyBorder="1"/>
    <xf numFmtId="8" fontId="0" fillId="2" borderId="0" xfId="0" applyNumberFormat="1" applyFill="1" applyBorder="1"/>
    <xf numFmtId="8" fontId="57" fillId="0" borderId="52" xfId="0" applyNumberFormat="1" applyFont="1" applyBorder="1"/>
    <xf numFmtId="44" fontId="57" fillId="6" borderId="0" xfId="0" applyNumberFormat="1" applyFont="1" applyFill="1" applyBorder="1"/>
    <xf numFmtId="0" fontId="57" fillId="6" borderId="17" xfId="0" applyFont="1" applyFill="1" applyBorder="1" applyAlignment="1">
      <alignment wrapText="1"/>
    </xf>
    <xf numFmtId="40" fontId="57" fillId="2" borderId="0" xfId="0" applyNumberFormat="1" applyFont="1" applyFill="1"/>
    <xf numFmtId="40" fontId="44" fillId="0" borderId="40" xfId="0" applyNumberFormat="1" applyFont="1" applyBorder="1"/>
    <xf numFmtId="40" fontId="40" fillId="0" borderId="17" xfId="0" applyNumberFormat="1" applyFont="1" applyFill="1" applyBorder="1"/>
    <xf numFmtId="40" fontId="62" fillId="0" borderId="9" xfId="0" applyNumberFormat="1" applyFont="1" applyBorder="1"/>
    <xf numFmtId="40" fontId="59" fillId="5" borderId="0" xfId="0" applyNumberFormat="1" applyFont="1" applyFill="1"/>
    <xf numFmtId="0" fontId="66" fillId="5" borderId="0" xfId="0" applyFont="1" applyFill="1"/>
    <xf numFmtId="0" fontId="77" fillId="0" borderId="0" xfId="0" applyFont="1"/>
    <xf numFmtId="0" fontId="78" fillId="0" borderId="0" xfId="0" applyFont="1"/>
    <xf numFmtId="0" fontId="63" fillId="0" borderId="0" xfId="0" applyFont="1" applyAlignment="1">
      <alignment horizontal="center"/>
    </xf>
    <xf numFmtId="0" fontId="63" fillId="0" borderId="0" xfId="0" applyFont="1" applyBorder="1"/>
    <xf numFmtId="0" fontId="63" fillId="0" borderId="5" xfId="0" applyFont="1" applyBorder="1" applyAlignment="1">
      <alignment horizontal="center"/>
    </xf>
    <xf numFmtId="0" fontId="27" fillId="0" borderId="0" xfId="0" applyFont="1" applyBorder="1"/>
    <xf numFmtId="0" fontId="78" fillId="0" borderId="0" xfId="0" applyFont="1" applyBorder="1"/>
    <xf numFmtId="0" fontId="56" fillId="0" borderId="5" xfId="0" applyFont="1" applyBorder="1"/>
    <xf numFmtId="44" fontId="79" fillId="2" borderId="0" xfId="0" applyNumberFormat="1" applyFont="1" applyFill="1" applyBorder="1"/>
    <xf numFmtId="4" fontId="3" fillId="2" borderId="0" xfId="11" applyNumberFormat="1" applyFont="1" applyFill="1" applyBorder="1" applyAlignment="1">
      <alignment horizontal="centerContinuous"/>
    </xf>
    <xf numFmtId="4" fontId="0" fillId="0" borderId="17" xfId="0" applyNumberFormat="1" applyFill="1" applyBorder="1"/>
    <xf numFmtId="40" fontId="51" fillId="4" borderId="17" xfId="0" applyNumberFormat="1" applyFont="1" applyFill="1" applyBorder="1"/>
    <xf numFmtId="0" fontId="33" fillId="0" borderId="0" xfId="0" quotePrefix="1" applyFont="1" applyBorder="1"/>
    <xf numFmtId="4" fontId="57" fillId="0" borderId="0" xfId="0" applyNumberFormat="1" applyFont="1" applyBorder="1"/>
    <xf numFmtId="0" fontId="57" fillId="0" borderId="56" xfId="0" applyFont="1" applyBorder="1"/>
    <xf numFmtId="44" fontId="74" fillId="0" borderId="0" xfId="0" applyNumberFormat="1" applyFont="1" applyBorder="1"/>
    <xf numFmtId="4" fontId="3" fillId="2" borderId="0" xfId="11" applyNumberFormat="1" applyFont="1" applyFill="1" applyBorder="1" applyAlignment="1">
      <alignment horizontal="left"/>
    </xf>
    <xf numFmtId="4" fontId="3" fillId="2" borderId="0" xfId="11" applyNumberFormat="1" applyFont="1" applyFill="1" applyBorder="1" applyAlignment="1">
      <alignment horizontal="left" vertical="top"/>
    </xf>
    <xf numFmtId="4" fontId="0" fillId="0" borderId="0" xfId="0" applyNumberFormat="1" applyFill="1" applyBorder="1"/>
    <xf numFmtId="4" fontId="3" fillId="2" borderId="0" xfId="12" applyNumberFormat="1" applyFont="1" applyFill="1" applyBorder="1" applyAlignment="1">
      <alignment horizontal="right" vertical="center"/>
    </xf>
    <xf numFmtId="4" fontId="49" fillId="0" borderId="9" xfId="0" applyNumberFormat="1" applyFont="1" applyBorder="1"/>
    <xf numFmtId="0" fontId="4" fillId="0" borderId="22" xfId="5" quotePrefix="1" applyFont="1" applyFill="1" applyBorder="1"/>
    <xf numFmtId="0" fontId="4" fillId="0" borderId="19" xfId="5" applyFont="1" applyFill="1" applyBorder="1"/>
    <xf numFmtId="0" fontId="61" fillId="0" borderId="1" xfId="0" applyFont="1" applyBorder="1"/>
    <xf numFmtId="0" fontId="0" fillId="0" borderId="0" xfId="0" applyFont="1"/>
    <xf numFmtId="164" fontId="0" fillId="2" borderId="0" xfId="0" applyNumberFormat="1" applyFill="1" applyBorder="1"/>
    <xf numFmtId="0" fontId="50" fillId="0" borderId="0" xfId="0" applyFont="1" applyAlignment="1">
      <alignment horizontal="right"/>
    </xf>
    <xf numFmtId="0" fontId="4" fillId="0" borderId="0" xfId="13" applyFont="1" applyFill="1" applyBorder="1"/>
    <xf numFmtId="40" fontId="80" fillId="0" borderId="17" xfId="0" applyNumberFormat="1" applyFont="1" applyBorder="1" applyAlignment="1">
      <alignment horizontal="center"/>
    </xf>
    <xf numFmtId="0" fontId="4" fillId="0" borderId="0" xfId="5" applyFont="1" applyFill="1"/>
    <xf numFmtId="44" fontId="41" fillId="4" borderId="2" xfId="0" applyNumberFormat="1" applyFont="1" applyFill="1" applyBorder="1"/>
    <xf numFmtId="44" fontId="36" fillId="4" borderId="2" xfId="0" applyNumberFormat="1" applyFont="1" applyFill="1" applyBorder="1"/>
    <xf numFmtId="8" fontId="36" fillId="4" borderId="2" xfId="0" applyNumberFormat="1" applyFont="1" applyFill="1" applyBorder="1"/>
    <xf numFmtId="164" fontId="58" fillId="4" borderId="2" xfId="0" applyNumberFormat="1" applyFont="1" applyFill="1" applyBorder="1"/>
    <xf numFmtId="10" fontId="57" fillId="4" borderId="2" xfId="0" applyNumberFormat="1" applyFont="1" applyFill="1" applyBorder="1"/>
    <xf numFmtId="0" fontId="57" fillId="4" borderId="2" xfId="0" applyFont="1" applyFill="1" applyBorder="1"/>
    <xf numFmtId="40" fontId="57" fillId="4" borderId="2" xfId="0" applyNumberFormat="1" applyFont="1" applyFill="1" applyBorder="1"/>
    <xf numFmtId="44" fontId="57" fillId="4" borderId="2" xfId="0" applyNumberFormat="1" applyFont="1" applyFill="1" applyBorder="1"/>
    <xf numFmtId="39" fontId="57" fillId="4" borderId="2" xfId="0" applyNumberFormat="1" applyFont="1" applyFill="1" applyBorder="1"/>
    <xf numFmtId="44" fontId="57" fillId="4" borderId="8" xfId="0" applyNumberFormat="1" applyFont="1" applyFill="1" applyBorder="1"/>
    <xf numFmtId="39" fontId="57" fillId="4" borderId="33" xfId="0" applyNumberFormat="1" applyFont="1" applyFill="1" applyBorder="1"/>
    <xf numFmtId="44" fontId="57" fillId="4" borderId="0" xfId="0" applyNumberFormat="1" applyFont="1" applyFill="1" applyBorder="1"/>
    <xf numFmtId="10" fontId="57" fillId="4" borderId="0" xfId="0" applyNumberFormat="1" applyFont="1" applyFill="1" applyBorder="1"/>
    <xf numFmtId="40" fontId="57" fillId="4" borderId="0" xfId="0" applyNumberFormat="1" applyFont="1" applyFill="1" applyBorder="1"/>
    <xf numFmtId="0" fontId="57" fillId="4" borderId="0" xfId="0" applyFont="1" applyFill="1" applyBorder="1"/>
    <xf numFmtId="8" fontId="57" fillId="4" borderId="0" xfId="0" applyNumberFormat="1" applyFont="1" applyFill="1" applyBorder="1"/>
    <xf numFmtId="40" fontId="80" fillId="0" borderId="38" xfId="0" applyNumberFormat="1" applyFont="1" applyBorder="1" applyAlignment="1">
      <alignment horizontal="center"/>
    </xf>
    <xf numFmtId="0" fontId="26" fillId="0" borderId="39" xfId="0" applyFont="1" applyBorder="1"/>
    <xf numFmtId="0" fontId="17" fillId="0" borderId="66" xfId="0" applyFont="1" applyBorder="1"/>
    <xf numFmtId="40" fontId="81" fillId="0" borderId="31" xfId="0" applyNumberFormat="1" applyFont="1" applyBorder="1" applyAlignment="1">
      <alignment horizontal="center"/>
    </xf>
    <xf numFmtId="0" fontId="17" fillId="0" borderId="22" xfId="0" applyFont="1" applyBorder="1"/>
    <xf numFmtId="0" fontId="29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40" fontId="0" fillId="0" borderId="32" xfId="0" applyNumberFormat="1" applyBorder="1"/>
    <xf numFmtId="40" fontId="71" fillId="0" borderId="33" xfId="0" applyNumberFormat="1" applyFont="1" applyBorder="1"/>
    <xf numFmtId="40" fontId="0" fillId="0" borderId="33" xfId="0" applyNumberFormat="1" applyFill="1" applyBorder="1"/>
    <xf numFmtId="40" fontId="71" fillId="0" borderId="33" xfId="0" applyNumberFormat="1" applyFont="1" applyFill="1" applyBorder="1"/>
    <xf numFmtId="40" fontId="0" fillId="0" borderId="33" xfId="0" applyNumberFormat="1" applyFont="1" applyFill="1" applyBorder="1"/>
    <xf numFmtId="40" fontId="0" fillId="0" borderId="34" xfId="0" applyNumberFormat="1" applyFill="1" applyBorder="1"/>
    <xf numFmtId="40" fontId="0" fillId="0" borderId="17" xfId="0" applyNumberFormat="1" applyBorder="1" applyAlignment="1">
      <alignment wrapText="1"/>
    </xf>
    <xf numFmtId="40" fontId="0" fillId="0" borderId="34" xfId="0" applyNumberFormat="1" applyBorder="1"/>
    <xf numFmtId="40" fontId="16" fillId="0" borderId="0" xfId="0" applyNumberFormat="1" applyFont="1"/>
    <xf numFmtId="40" fontId="16" fillId="2" borderId="0" xfId="0" applyNumberFormat="1" applyFont="1" applyFill="1"/>
    <xf numFmtId="0" fontId="0" fillId="0" borderId="17" xfId="0" applyFill="1" applyBorder="1" applyAlignment="1">
      <alignment wrapText="1"/>
    </xf>
    <xf numFmtId="40" fontId="0" fillId="0" borderId="17" xfId="0" applyNumberFormat="1" applyFill="1" applyBorder="1" applyAlignment="1">
      <alignment wrapText="1"/>
    </xf>
    <xf numFmtId="0" fontId="17" fillId="0" borderId="28" xfId="0" applyFont="1" applyFill="1" applyBorder="1"/>
    <xf numFmtId="0" fontId="4" fillId="0" borderId="8" xfId="6" applyFont="1" applyFill="1" applyBorder="1"/>
    <xf numFmtId="0" fontId="4" fillId="0" borderId="8" xfId="9" applyFont="1" applyFill="1" applyBorder="1"/>
    <xf numFmtId="0" fontId="4" fillId="0" borderId="8" xfId="9" applyFont="1" applyBorder="1"/>
    <xf numFmtId="0" fontId="17" fillId="0" borderId="13" xfId="0" applyFont="1" applyFill="1" applyBorder="1"/>
    <xf numFmtId="40" fontId="0" fillId="0" borderId="32" xfId="0" applyNumberFormat="1" applyFill="1" applyBorder="1"/>
    <xf numFmtId="0" fontId="21" fillId="0" borderId="0" xfId="0" applyFont="1" applyBorder="1"/>
    <xf numFmtId="0" fontId="63" fillId="0" borderId="0" xfId="0" applyFont="1"/>
    <xf numFmtId="0" fontId="17" fillId="0" borderId="29" xfId="0" applyFont="1" applyBorder="1"/>
    <xf numFmtId="0" fontId="33" fillId="0" borderId="5" xfId="0" applyFont="1" applyBorder="1"/>
    <xf numFmtId="0" fontId="82" fillId="0" borderId="0" xfId="0" applyFont="1"/>
    <xf numFmtId="0" fontId="72" fillId="0" borderId="0" xfId="0" applyFont="1"/>
    <xf numFmtId="0" fontId="72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40" fontId="56" fillId="0" borderId="0" xfId="0" applyNumberFormat="1" applyFont="1"/>
    <xf numFmtId="40" fontId="72" fillId="0" borderId="0" xfId="0" applyNumberFormat="1" applyFont="1"/>
    <xf numFmtId="40" fontId="56" fillId="0" borderId="1" xfId="0" applyNumberFormat="1" applyFont="1" applyBorder="1"/>
    <xf numFmtId="40" fontId="52" fillId="0" borderId="0" xfId="0" applyNumberFormat="1" applyFont="1"/>
    <xf numFmtId="0" fontId="52" fillId="0" borderId="0" xfId="0" applyFont="1"/>
    <xf numFmtId="0" fontId="56" fillId="0" borderId="1" xfId="0" applyFont="1" applyBorder="1"/>
    <xf numFmtId="40" fontId="56" fillId="0" borderId="0" xfId="0" applyNumberFormat="1" applyFont="1" applyFill="1" applyBorder="1" applyAlignment="1">
      <alignment horizontal="right"/>
    </xf>
    <xf numFmtId="43" fontId="56" fillId="0" borderId="0" xfId="1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40" fontId="57" fillId="0" borderId="0" xfId="0" applyNumberFormat="1" applyFont="1" applyFill="1" applyAlignment="1">
      <alignment wrapText="1"/>
    </xf>
    <xf numFmtId="0" fontId="41" fillId="0" borderId="2" xfId="0" applyFont="1" applyFill="1" applyBorder="1"/>
    <xf numFmtId="40" fontId="57" fillId="0" borderId="2" xfId="0" applyNumberFormat="1" applyFont="1" applyFill="1" applyBorder="1"/>
    <xf numFmtId="0" fontId="24" fillId="0" borderId="35" xfId="5" applyFont="1" applyBorder="1"/>
    <xf numFmtId="0" fontId="24" fillId="0" borderId="16" xfId="5" applyFont="1" applyBorder="1"/>
    <xf numFmtId="43" fontId="0" fillId="0" borderId="0" xfId="1" applyFont="1"/>
    <xf numFmtId="0" fontId="19" fillId="0" borderId="13" xfId="0" applyFont="1" applyBorder="1"/>
    <xf numFmtId="0" fontId="17" fillId="0" borderId="67" xfId="0" applyFont="1" applyBorder="1"/>
    <xf numFmtId="0" fontId="17" fillId="0" borderId="8" xfId="0" applyFont="1" applyBorder="1"/>
    <xf numFmtId="0" fontId="17" fillId="0" borderId="8" xfId="0" applyFont="1" applyFill="1" applyBorder="1"/>
    <xf numFmtId="0" fontId="17" fillId="0" borderId="13" xfId="0" applyFont="1" applyBorder="1"/>
    <xf numFmtId="40" fontId="16" fillId="0" borderId="32" xfId="0" applyNumberFormat="1" applyFont="1" applyBorder="1"/>
    <xf numFmtId="40" fontId="16" fillId="0" borderId="33" xfId="0" applyNumberFormat="1" applyFont="1" applyBorder="1"/>
    <xf numFmtId="40" fontId="16" fillId="0" borderId="34" xfId="0" applyNumberFormat="1" applyFont="1" applyBorder="1"/>
    <xf numFmtId="0" fontId="17" fillId="0" borderId="68" xfId="0" applyFont="1" applyBorder="1"/>
    <xf numFmtId="40" fontId="16" fillId="0" borderId="17" xfId="0" applyNumberFormat="1" applyFont="1" applyBorder="1"/>
    <xf numFmtId="0" fontId="17" fillId="0" borderId="28" xfId="0" applyFont="1" applyBorder="1"/>
    <xf numFmtId="0" fontId="17" fillId="0" borderId="11" xfId="0" applyFont="1" applyBorder="1"/>
    <xf numFmtId="14" fontId="3" fillId="0" borderId="3" xfId="11" applyNumberFormat="1" applyFont="1" applyFill="1" applyBorder="1" applyAlignment="1">
      <alignment horizontal="center"/>
    </xf>
    <xf numFmtId="0" fontId="6" fillId="0" borderId="20" xfId="5" applyFont="1" applyBorder="1"/>
    <xf numFmtId="40" fontId="0" fillId="0" borderId="37" xfId="0" applyNumberFormat="1" applyBorder="1"/>
    <xf numFmtId="40" fontId="0" fillId="0" borderId="17" xfId="0" applyNumberFormat="1" applyBorder="1"/>
    <xf numFmtId="40" fontId="66" fillId="0" borderId="17" xfId="0" applyNumberFormat="1" applyFont="1" applyFill="1" applyBorder="1" applyAlignment="1">
      <alignment wrapText="1"/>
    </xf>
    <xf numFmtId="40" fontId="66" fillId="0" borderId="39" xfId="0" applyNumberFormat="1" applyFont="1" applyFill="1" applyBorder="1" applyAlignment="1">
      <alignment wrapText="1"/>
    </xf>
    <xf numFmtId="40" fontId="52" fillId="0" borderId="17" xfId="0" applyNumberFormat="1" applyFont="1" applyBorder="1"/>
    <xf numFmtId="4" fontId="47" fillId="0" borderId="17" xfId="0" applyNumberFormat="1" applyFont="1" applyFill="1" applyBorder="1" applyAlignment="1">
      <alignment wrapText="1"/>
    </xf>
    <xf numFmtId="0" fontId="4" fillId="0" borderId="28" xfId="5" applyFont="1" applyBorder="1"/>
    <xf numFmtId="0" fontId="4" fillId="0" borderId="69" xfId="5" applyFont="1" applyBorder="1"/>
    <xf numFmtId="4" fontId="0" fillId="0" borderId="32" xfId="0" applyNumberFormat="1" applyBorder="1"/>
    <xf numFmtId="4" fontId="0" fillId="0" borderId="34" xfId="0" applyNumberFormat="1" applyBorder="1"/>
    <xf numFmtId="0" fontId="3" fillId="0" borderId="3" xfId="11" applyFont="1" applyFill="1" applyBorder="1" applyAlignment="1">
      <alignment horizontal="left" vertical="top"/>
    </xf>
    <xf numFmtId="40" fontId="6" fillId="0" borderId="17" xfId="11" applyNumberFormat="1" applyFont="1" applyFill="1" applyBorder="1" applyAlignment="1">
      <alignment horizontal="center"/>
    </xf>
    <xf numFmtId="40" fontId="6" fillId="0" borderId="17" xfId="1" applyNumberFormat="1" applyFont="1" applyFill="1" applyBorder="1"/>
    <xf numFmtId="4" fontId="53" fillId="0" borderId="17" xfId="0" applyNumberFormat="1" applyFont="1" applyFill="1" applyBorder="1"/>
    <xf numFmtId="0" fontId="23" fillId="0" borderId="28" xfId="0" applyFont="1" applyBorder="1"/>
    <xf numFmtId="0" fontId="23" fillId="0" borderId="8" xfId="0" applyFont="1" applyBorder="1"/>
    <xf numFmtId="0" fontId="23" fillId="0" borderId="8" xfId="0" applyFont="1" applyFill="1" applyBorder="1"/>
    <xf numFmtId="0" fontId="23" fillId="0" borderId="13" xfId="0" applyFont="1" applyBorder="1"/>
    <xf numFmtId="0" fontId="0" fillId="0" borderId="32" xfId="0" applyBorder="1"/>
    <xf numFmtId="0" fontId="0" fillId="0" borderId="33" xfId="0" applyFill="1" applyBorder="1"/>
    <xf numFmtId="0" fontId="0" fillId="0" borderId="34" xfId="0" applyBorder="1"/>
    <xf numFmtId="43" fontId="0" fillId="0" borderId="32" xfId="1" applyFont="1" applyFill="1" applyBorder="1"/>
    <xf numFmtId="43" fontId="0" fillId="0" borderId="33" xfId="1" applyFont="1" applyFill="1" applyBorder="1"/>
    <xf numFmtId="0" fontId="4" fillId="0" borderId="28" xfId="0" applyFont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11" xfId="0" applyFont="1" applyBorder="1"/>
    <xf numFmtId="0" fontId="0" fillId="0" borderId="34" xfId="0" applyFill="1" applyBorder="1"/>
    <xf numFmtId="40" fontId="18" fillId="0" borderId="17" xfId="0" applyNumberFormat="1" applyFont="1" applyFill="1" applyBorder="1"/>
    <xf numFmtId="2" fontId="66" fillId="0" borderId="17" xfId="0" applyNumberFormat="1" applyFont="1" applyFill="1" applyBorder="1" applyAlignment="1">
      <alignment wrapText="1"/>
    </xf>
    <xf numFmtId="40" fontId="52" fillId="0" borderId="0" xfId="0" applyNumberFormat="1" applyFont="1" applyFill="1" applyBorder="1"/>
    <xf numFmtId="44" fontId="52" fillId="0" borderId="17" xfId="0" applyNumberFormat="1" applyFont="1" applyFill="1" applyBorder="1"/>
    <xf numFmtId="4" fontId="0" fillId="0" borderId="5" xfId="0" applyNumberFormat="1" applyFill="1" applyBorder="1"/>
    <xf numFmtId="44" fontId="18" fillId="0" borderId="0" xfId="0" applyNumberFormat="1" applyFont="1" applyFill="1"/>
    <xf numFmtId="40" fontId="18" fillId="0" borderId="20" xfId="0" applyNumberFormat="1" applyFont="1" applyBorder="1"/>
    <xf numFmtId="40" fontId="18" fillId="0" borderId="12" xfId="0" applyNumberFormat="1" applyFont="1" applyBorder="1"/>
    <xf numFmtId="44" fontId="18" fillId="0" borderId="10" xfId="0" applyNumberFormat="1" applyFont="1" applyFill="1" applyBorder="1"/>
    <xf numFmtId="8" fontId="66" fillId="0" borderId="17" xfId="0" applyNumberFormat="1" applyFont="1" applyFill="1" applyBorder="1" applyAlignment="1">
      <alignment wrapText="1"/>
    </xf>
    <xf numFmtId="8" fontId="18" fillId="0" borderId="17" xfId="0" applyNumberFormat="1" applyFont="1" applyFill="1" applyBorder="1"/>
    <xf numFmtId="8" fontId="0" fillId="0" borderId="32" xfId="0" applyNumberFormat="1" applyFill="1" applyBorder="1"/>
    <xf numFmtId="8" fontId="0" fillId="0" borderId="33" xfId="0" applyNumberFormat="1" applyFill="1" applyBorder="1"/>
    <xf numFmtId="8" fontId="0" fillId="0" borderId="34" xfId="0" applyNumberFormat="1" applyFill="1" applyBorder="1"/>
    <xf numFmtId="4" fontId="74" fillId="0" borderId="17" xfId="0" applyNumberFormat="1" applyFont="1" applyFill="1" applyBorder="1" applyAlignment="1">
      <alignment wrapText="1"/>
    </xf>
    <xf numFmtId="4" fontId="0" fillId="0" borderId="0" xfId="0" applyNumberFormat="1" applyFill="1"/>
    <xf numFmtId="0" fontId="32" fillId="0" borderId="22" xfId="0" applyFont="1" applyBorder="1" applyAlignment="1">
      <alignment horizontal="center"/>
    </xf>
    <xf numFmtId="0" fontId="32" fillId="0" borderId="19" xfId="0" applyFont="1" applyBorder="1"/>
    <xf numFmtId="4" fontId="56" fillId="0" borderId="23" xfId="0" applyNumberFormat="1" applyFont="1" applyFill="1" applyBorder="1"/>
    <xf numFmtId="0" fontId="32" fillId="0" borderId="26" xfId="0" applyFont="1" applyBorder="1" applyAlignment="1">
      <alignment horizontal="center"/>
    </xf>
    <xf numFmtId="0" fontId="32" fillId="0" borderId="6" xfId="0" applyFont="1" applyBorder="1"/>
    <xf numFmtId="4" fontId="56" fillId="0" borderId="27" xfId="0" applyNumberFormat="1" applyFont="1" applyFill="1" applyBorder="1"/>
    <xf numFmtId="0" fontId="63" fillId="0" borderId="20" xfId="0" applyFont="1" applyBorder="1"/>
    <xf numFmtId="0" fontId="27" fillId="0" borderId="12" xfId="0" applyFont="1" applyBorder="1"/>
    <xf numFmtId="40" fontId="83" fillId="0" borderId="10" xfId="0" applyNumberFormat="1" applyFont="1" applyFill="1" applyBorder="1"/>
    <xf numFmtId="40" fontId="52" fillId="0" borderId="17" xfId="0" applyNumberFormat="1" applyFont="1" applyFill="1" applyBorder="1" applyAlignment="1">
      <alignment wrapText="1"/>
    </xf>
    <xf numFmtId="0" fontId="61" fillId="0" borderId="28" xfId="0" applyFont="1" applyBorder="1"/>
    <xf numFmtId="0" fontId="2" fillId="0" borderId="8" xfId="0" applyFont="1" applyBorder="1"/>
    <xf numFmtId="0" fontId="2" fillId="0" borderId="13" xfId="0" applyFont="1" applyBorder="1"/>
    <xf numFmtId="4" fontId="52" fillId="0" borderId="17" xfId="0" applyNumberFormat="1" applyFont="1" applyFill="1" applyBorder="1" applyAlignment="1">
      <alignment wrapText="1"/>
    </xf>
    <xf numFmtId="4" fontId="27" fillId="0" borderId="17" xfId="0" applyNumberFormat="1" applyFont="1" applyFill="1" applyBorder="1"/>
    <xf numFmtId="4" fontId="56" fillId="0" borderId="32" xfId="0" applyNumberFormat="1" applyFont="1" applyFill="1" applyBorder="1"/>
    <xf numFmtId="4" fontId="56" fillId="0" borderId="33" xfId="0" applyNumberFormat="1" applyFont="1" applyFill="1" applyBorder="1"/>
    <xf numFmtId="4" fontId="27" fillId="0" borderId="33" xfId="0" applyNumberFormat="1" applyFont="1" applyFill="1" applyBorder="1"/>
    <xf numFmtId="4" fontId="56" fillId="0" borderId="34" xfId="0" applyNumberFormat="1" applyFont="1" applyFill="1" applyBorder="1"/>
    <xf numFmtId="0" fontId="2" fillId="0" borderId="28" xfId="0" applyFont="1" applyBorder="1"/>
    <xf numFmtId="4" fontId="66" fillId="0" borderId="17" xfId="0" applyNumberFormat="1" applyFont="1" applyFill="1" applyBorder="1" applyAlignment="1">
      <alignment wrapText="1"/>
    </xf>
    <xf numFmtId="40" fontId="0" fillId="0" borderId="0" xfId="0" applyNumberFormat="1" applyFill="1" applyBorder="1"/>
    <xf numFmtId="40" fontId="64" fillId="0" borderId="17" xfId="0" applyNumberFormat="1" applyFont="1" applyFill="1" applyBorder="1"/>
    <xf numFmtId="40" fontId="6" fillId="0" borderId="44" xfId="2" applyNumberFormat="1" applyFont="1" applyFill="1" applyBorder="1"/>
    <xf numFmtId="40" fontId="22" fillId="0" borderId="15" xfId="2" applyNumberFormat="1" applyFont="1" applyFill="1" applyBorder="1"/>
    <xf numFmtId="0" fontId="4" fillId="0" borderId="28" xfId="2" applyFont="1" applyBorder="1"/>
    <xf numFmtId="0" fontId="4" fillId="0" borderId="8" xfId="2" applyFont="1" applyFill="1" applyBorder="1"/>
    <xf numFmtId="0" fontId="4" fillId="0" borderId="8" xfId="2" applyFont="1" applyBorder="1" applyAlignment="1">
      <alignment wrapText="1"/>
    </xf>
    <xf numFmtId="0" fontId="4" fillId="0" borderId="8" xfId="2" applyFont="1" applyBorder="1"/>
    <xf numFmtId="0" fontId="4" fillId="0" borderId="13" xfId="2" applyFont="1" applyBorder="1"/>
    <xf numFmtId="40" fontId="66" fillId="0" borderId="32" xfId="0" applyNumberFormat="1" applyFont="1" applyFill="1" applyBorder="1" applyAlignment="1">
      <alignment wrapText="1"/>
    </xf>
    <xf numFmtId="40" fontId="0" fillId="0" borderId="33" xfId="0" applyNumberFormat="1" applyFill="1" applyBorder="1" applyAlignment="1">
      <alignment wrapText="1"/>
    </xf>
    <xf numFmtId="40" fontId="0" fillId="0" borderId="70" xfId="0" applyNumberFormat="1" applyFill="1" applyBorder="1"/>
    <xf numFmtId="0" fontId="4" fillId="0" borderId="22" xfId="2" quotePrefix="1" applyFont="1" applyFill="1" applyBorder="1"/>
    <xf numFmtId="0" fontId="4" fillId="0" borderId="23" xfId="2" applyFont="1" applyFill="1" applyBorder="1"/>
    <xf numFmtId="4" fontId="0" fillId="0" borderId="23" xfId="0" applyNumberFormat="1" applyFill="1" applyBorder="1"/>
    <xf numFmtId="4" fontId="0" fillId="0" borderId="25" xfId="0" applyNumberFormat="1" applyFill="1" applyBorder="1"/>
    <xf numFmtId="40" fontId="0" fillId="0" borderId="24" xfId="0" applyNumberFormat="1" applyFill="1" applyBorder="1"/>
    <xf numFmtId="4" fontId="0" fillId="0" borderId="27" xfId="0" applyNumberFormat="1" applyFill="1" applyBorder="1"/>
    <xf numFmtId="40" fontId="3" fillId="0" borderId="38" xfId="1" applyNumberFormat="1" applyFont="1" applyFill="1" applyBorder="1"/>
    <xf numFmtId="40" fontId="84" fillId="0" borderId="17" xfId="0" applyNumberFormat="1" applyFont="1" applyFill="1" applyBorder="1"/>
    <xf numFmtId="39" fontId="0" fillId="0" borderId="17" xfId="0" applyNumberFormat="1" applyFill="1" applyBorder="1"/>
    <xf numFmtId="0" fontId="0" fillId="0" borderId="17" xfId="0" applyBorder="1" applyAlignment="1">
      <alignment wrapText="1"/>
    </xf>
    <xf numFmtId="4" fontId="0" fillId="0" borderId="33" xfId="0" applyNumberFormat="1" applyBorder="1"/>
    <xf numFmtId="0" fontId="0" fillId="0" borderId="70" xfId="0" applyBorder="1"/>
    <xf numFmtId="0" fontId="9" fillId="0" borderId="20" xfId="3" applyFont="1" applyBorder="1"/>
    <xf numFmtId="40" fontId="24" fillId="0" borderId="7" xfId="1" applyNumberFormat="1" applyFont="1" applyFill="1" applyBorder="1"/>
    <xf numFmtId="4" fontId="0" fillId="0" borderId="32" xfId="0" applyNumberFormat="1" applyFill="1" applyBorder="1"/>
    <xf numFmtId="4" fontId="0" fillId="0" borderId="33" xfId="0" applyNumberFormat="1" applyFill="1" applyBorder="1"/>
    <xf numFmtId="40" fontId="54" fillId="0" borderId="21" xfId="0" applyNumberFormat="1" applyFont="1" applyFill="1" applyBorder="1"/>
    <xf numFmtId="40" fontId="54" fillId="0" borderId="71" xfId="0" applyNumberFormat="1" applyFont="1" applyFill="1" applyBorder="1"/>
    <xf numFmtId="40" fontId="48" fillId="0" borderId="32" xfId="0" applyNumberFormat="1" applyFont="1" applyFill="1" applyBorder="1"/>
    <xf numFmtId="40" fontId="48" fillId="0" borderId="33" xfId="0" applyNumberFormat="1" applyFont="1" applyFill="1" applyBorder="1"/>
    <xf numFmtId="40" fontId="48" fillId="0" borderId="34" xfId="0" applyNumberFormat="1" applyFont="1" applyFill="1" applyBorder="1"/>
    <xf numFmtId="40" fontId="0" fillId="0" borderId="69" xfId="0" applyNumberFormat="1" applyBorder="1"/>
    <xf numFmtId="40" fontId="6" fillId="0" borderId="17" xfId="1" applyNumberFormat="1" applyFont="1" applyFill="1" applyBorder="1" applyAlignment="1"/>
    <xf numFmtId="40" fontId="6" fillId="0" borderId="21" xfId="1" applyNumberFormat="1" applyFont="1" applyFill="1" applyBorder="1" applyAlignment="1"/>
    <xf numFmtId="40" fontId="6" fillId="0" borderId="21" xfId="1" applyNumberFormat="1" applyFont="1" applyFill="1" applyBorder="1"/>
    <xf numFmtId="0" fontId="4" fillId="0" borderId="8" xfId="10" applyFont="1" applyBorder="1"/>
    <xf numFmtId="0" fontId="4" fillId="0" borderId="13" xfId="10" applyFont="1" applyBorder="1"/>
    <xf numFmtId="0" fontId="4" fillId="0" borderId="59" xfId="4" quotePrefix="1" applyFont="1" applyBorder="1"/>
    <xf numFmtId="0" fontId="4" fillId="0" borderId="54" xfId="4" applyFont="1" applyBorder="1"/>
    <xf numFmtId="40" fontId="0" fillId="0" borderId="48" xfId="0" applyNumberFormat="1" applyFill="1" applyBorder="1"/>
    <xf numFmtId="0" fontId="4" fillId="0" borderId="58" xfId="4" quotePrefix="1" applyFont="1" applyBorder="1"/>
    <xf numFmtId="0" fontId="4" fillId="0" borderId="4" xfId="4" applyFont="1" applyBorder="1"/>
    <xf numFmtId="40" fontId="0" fillId="0" borderId="49" xfId="0" applyNumberFormat="1" applyFill="1" applyBorder="1"/>
    <xf numFmtId="0" fontId="4" fillId="0" borderId="61" xfId="4" quotePrefix="1" applyFont="1" applyBorder="1"/>
    <xf numFmtId="0" fontId="4" fillId="0" borderId="55" xfId="4" applyFont="1" applyBorder="1"/>
    <xf numFmtId="40" fontId="0" fillId="0" borderId="51" xfId="0" applyNumberFormat="1" applyFill="1" applyBorder="1"/>
    <xf numFmtId="40" fontId="18" fillId="0" borderId="21" xfId="0" applyNumberFormat="1" applyFont="1" applyFill="1" applyBorder="1"/>
    <xf numFmtId="0" fontId="47" fillId="0" borderId="17" xfId="0" applyFont="1" applyFill="1" applyBorder="1" applyAlignment="1">
      <alignment wrapText="1"/>
    </xf>
    <xf numFmtId="40" fontId="61" fillId="0" borderId="0" xfId="0" applyNumberFormat="1" applyFont="1" applyFill="1" applyBorder="1"/>
    <xf numFmtId="40" fontId="17" fillId="0" borderId="4" xfId="0" applyNumberFormat="1" applyFont="1" applyFill="1" applyBorder="1"/>
    <xf numFmtId="40" fontId="17" fillId="0" borderId="0" xfId="0" applyNumberFormat="1" applyFont="1" applyFill="1"/>
    <xf numFmtId="40" fontId="51" fillId="0" borderId="7" xfId="0" applyNumberFormat="1" applyFont="1" applyFill="1" applyBorder="1"/>
    <xf numFmtId="40" fontId="18" fillId="0" borderId="15" xfId="0" applyNumberFormat="1" applyFont="1" applyFill="1" applyBorder="1"/>
    <xf numFmtId="40" fontId="0" fillId="0" borderId="4" xfId="0" applyNumberFormat="1" applyFill="1" applyBorder="1"/>
    <xf numFmtId="40" fontId="0" fillId="0" borderId="55" xfId="0" applyNumberFormat="1" applyFill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4" fontId="18" fillId="0" borderId="9" xfId="0" applyNumberFormat="1" applyFont="1" applyFill="1" applyBorder="1"/>
    <xf numFmtId="40" fontId="17" fillId="0" borderId="23" xfId="0" applyNumberFormat="1" applyFont="1" applyFill="1" applyBorder="1"/>
    <xf numFmtId="40" fontId="17" fillId="0" borderId="25" xfId="0" applyNumberFormat="1" applyFont="1" applyFill="1" applyBorder="1"/>
    <xf numFmtId="0" fontId="4" fillId="0" borderId="26" xfId="0" applyFont="1" applyBorder="1" applyAlignment="1">
      <alignment horizontal="center"/>
    </xf>
    <xf numFmtId="40" fontId="17" fillId="0" borderId="27" xfId="0" applyNumberFormat="1" applyFont="1" applyFill="1" applyBorder="1"/>
    <xf numFmtId="40" fontId="52" fillId="0" borderId="15" xfId="0" applyNumberFormat="1" applyFont="1" applyFill="1" applyBorder="1"/>
    <xf numFmtId="0" fontId="4" fillId="0" borderId="59" xfId="0" applyFont="1" applyBorder="1"/>
    <xf numFmtId="0" fontId="4" fillId="0" borderId="54" xfId="0" applyFont="1" applyBorder="1"/>
    <xf numFmtId="0" fontId="4" fillId="0" borderId="58" xfId="0" quotePrefix="1" applyFont="1" applyBorder="1"/>
    <xf numFmtId="0" fontId="4" fillId="0" borderId="4" xfId="0" applyFont="1" applyBorder="1"/>
    <xf numFmtId="0" fontId="4" fillId="0" borderId="58" xfId="0" applyFont="1" applyBorder="1"/>
    <xf numFmtId="0" fontId="0" fillId="0" borderId="49" xfId="0" applyFill="1" applyBorder="1"/>
    <xf numFmtId="0" fontId="4" fillId="0" borderId="72" xfId="0" applyFont="1" applyBorder="1"/>
    <xf numFmtId="0" fontId="4" fillId="0" borderId="7" xfId="0" applyFont="1" applyBorder="1"/>
    <xf numFmtId="40" fontId="0" fillId="0" borderId="73" xfId="0" applyNumberFormat="1" applyFill="1" applyBorder="1"/>
    <xf numFmtId="0" fontId="0" fillId="0" borderId="59" xfId="0" applyFont="1" applyBorder="1" applyAlignment="1">
      <alignment horizontal="center"/>
    </xf>
    <xf numFmtId="0" fontId="0" fillId="0" borderId="54" xfId="0" applyBorder="1"/>
    <xf numFmtId="0" fontId="0" fillId="0" borderId="48" xfId="0" applyFill="1" applyBorder="1"/>
    <xf numFmtId="0" fontId="4" fillId="0" borderId="58" xfId="0" applyFont="1" applyBorder="1" applyAlignment="1">
      <alignment horizontal="center"/>
    </xf>
    <xf numFmtId="0" fontId="4" fillId="0" borderId="58" xfId="0" quotePrefix="1" applyFont="1" applyBorder="1" applyAlignment="1">
      <alignment horizontal="center"/>
    </xf>
    <xf numFmtId="0" fontId="0" fillId="0" borderId="72" xfId="0" quotePrefix="1" applyBorder="1" applyAlignment="1">
      <alignment horizontal="center"/>
    </xf>
    <xf numFmtId="0" fontId="4" fillId="0" borderId="7" xfId="13" applyFont="1" applyFill="1" applyBorder="1"/>
    <xf numFmtId="44" fontId="51" fillId="0" borderId="0" xfId="0" applyNumberFormat="1" applyFont="1" applyFill="1" applyBorder="1"/>
    <xf numFmtId="40" fontId="0" fillId="0" borderId="1" xfId="0" applyNumberFormat="1" applyFill="1" applyBorder="1"/>
    <xf numFmtId="44" fontId="51" fillId="0" borderId="0" xfId="0" applyNumberFormat="1" applyFont="1" applyFill="1"/>
    <xf numFmtId="0" fontId="31" fillId="0" borderId="17" xfId="0" applyFont="1" applyBorder="1"/>
    <xf numFmtId="0" fontId="61" fillId="0" borderId="17" xfId="0" applyFont="1" applyBorder="1"/>
    <xf numFmtId="40" fontId="47" fillId="0" borderId="17" xfId="0" applyNumberFormat="1" applyFont="1" applyFill="1" applyBorder="1" applyAlignment="1">
      <alignment wrapText="1"/>
    </xf>
    <xf numFmtId="0" fontId="29" fillId="0" borderId="59" xfId="0" applyFont="1" applyBorder="1" applyAlignment="1">
      <alignment horizontal="center"/>
    </xf>
    <xf numFmtId="0" fontId="29" fillId="0" borderId="54" xfId="0" applyFont="1" applyBorder="1"/>
    <xf numFmtId="0" fontId="29" fillId="0" borderId="58" xfId="0" applyFont="1" applyBorder="1" applyAlignment="1">
      <alignment horizontal="center"/>
    </xf>
    <xf numFmtId="0" fontId="29" fillId="0" borderId="4" xfId="0" applyFont="1" applyBorder="1"/>
    <xf numFmtId="0" fontId="29" fillId="0" borderId="61" xfId="0" applyFont="1" applyBorder="1" applyAlignment="1">
      <alignment horizontal="center"/>
    </xf>
    <xf numFmtId="0" fontId="29" fillId="0" borderId="55" xfId="0" applyFont="1" applyBorder="1"/>
    <xf numFmtId="0" fontId="31" fillId="0" borderId="53" xfId="0" applyFont="1" applyBorder="1"/>
    <xf numFmtId="0" fontId="0" fillId="0" borderId="50" xfId="0" applyBorder="1"/>
    <xf numFmtId="40" fontId="47" fillId="0" borderId="74" xfId="0" applyNumberFormat="1" applyFont="1" applyFill="1" applyBorder="1" applyAlignment="1">
      <alignment wrapText="1"/>
    </xf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5" xfId="0" applyNumberFormat="1" applyFill="1" applyBorder="1"/>
    <xf numFmtId="40" fontId="0" fillId="0" borderId="0" xfId="0" applyNumberFormat="1" applyFont="1" applyFill="1"/>
    <xf numFmtId="4" fontId="0" fillId="0" borderId="0" xfId="0" applyNumberFormat="1" applyFont="1" applyFill="1" applyBorder="1"/>
    <xf numFmtId="40" fontId="51" fillId="0" borderId="0" xfId="0" applyNumberFormat="1" applyFont="1" applyFill="1"/>
    <xf numFmtId="40" fontId="0" fillId="0" borderId="5" xfId="0" applyNumberFormat="1" applyFont="1" applyFill="1" applyBorder="1"/>
    <xf numFmtId="4" fontId="0" fillId="0" borderId="5" xfId="0" applyNumberFormat="1" applyFont="1" applyFill="1" applyBorder="1"/>
    <xf numFmtId="40" fontId="49" fillId="0" borderId="17" xfId="0" applyNumberFormat="1" applyFont="1" applyFill="1" applyBorder="1" applyAlignment="1">
      <alignment wrapText="1"/>
    </xf>
    <xf numFmtId="40" fontId="0" fillId="0" borderId="5" xfId="0" applyNumberFormat="1" applyFill="1" applyBorder="1"/>
    <xf numFmtId="40" fontId="52" fillId="0" borderId="0" xfId="0" applyNumberFormat="1" applyFont="1" applyFill="1"/>
    <xf numFmtId="40" fontId="56" fillId="0" borderId="0" xfId="0" applyNumberFormat="1" applyFont="1" applyFill="1"/>
    <xf numFmtId="40" fontId="56" fillId="0" borderId="5" xfId="0" applyNumberFormat="1" applyFont="1" applyFill="1" applyBorder="1"/>
    <xf numFmtId="40" fontId="60" fillId="0" borderId="0" xfId="0" applyNumberFormat="1" applyFont="1" applyFill="1"/>
    <xf numFmtId="40" fontId="60" fillId="0" borderId="5" xfId="0" applyNumberFormat="1" applyFont="1" applyFill="1" applyBorder="1"/>
    <xf numFmtId="4" fontId="52" fillId="0" borderId="0" xfId="0" applyNumberFormat="1" applyFont="1" applyFill="1"/>
    <xf numFmtId="40" fontId="74" fillId="0" borderId="17" xfId="0" applyNumberFormat="1" applyFont="1" applyFill="1" applyBorder="1" applyAlignment="1">
      <alignment wrapText="1"/>
    </xf>
    <xf numFmtId="40" fontId="0" fillId="0" borderId="12" xfId="0" applyNumberFormat="1" applyFill="1" applyBorder="1"/>
    <xf numFmtId="4" fontId="49" fillId="0" borderId="17" xfId="0" applyNumberFormat="1" applyFont="1" applyFill="1" applyBorder="1" applyAlignment="1">
      <alignment wrapText="1"/>
    </xf>
    <xf numFmtId="0" fontId="3" fillId="0" borderId="0" xfId="10" applyFont="1" applyFill="1" applyBorder="1" applyAlignment="1">
      <alignment horizontal="centerContinuous"/>
    </xf>
    <xf numFmtId="164" fontId="62" fillId="0" borderId="17" xfId="0" applyNumberFormat="1" applyFont="1" applyFill="1" applyBorder="1" applyAlignment="1">
      <alignment wrapText="1"/>
    </xf>
    <xf numFmtId="164" fontId="0" fillId="0" borderId="0" xfId="0" applyNumberFormat="1" applyFill="1"/>
    <xf numFmtId="164" fontId="56" fillId="0" borderId="0" xfId="0" applyNumberFormat="1" applyFont="1" applyFill="1"/>
    <xf numFmtId="164" fontId="0" fillId="0" borderId="5" xfId="0" applyNumberFormat="1" applyFill="1" applyBorder="1"/>
    <xf numFmtId="164" fontId="52" fillId="0" borderId="0" xfId="0" applyNumberFormat="1" applyFont="1" applyFill="1"/>
    <xf numFmtId="164" fontId="56" fillId="0" borderId="5" xfId="0" applyNumberFormat="1" applyFont="1" applyFill="1" applyBorder="1"/>
    <xf numFmtId="40" fontId="62" fillId="0" borderId="17" xfId="0" applyNumberFormat="1" applyFont="1" applyFill="1" applyBorder="1" applyAlignment="1">
      <alignment wrapText="1"/>
    </xf>
    <xf numFmtId="8" fontId="56" fillId="0" borderId="0" xfId="0" applyNumberFormat="1" applyFont="1" applyFill="1"/>
    <xf numFmtId="8" fontId="56" fillId="0" borderId="5" xfId="0" applyNumberFormat="1" applyFont="1" applyFill="1" applyBorder="1"/>
    <xf numFmtId="8" fontId="52" fillId="0" borderId="0" xfId="0" applyNumberFormat="1" applyFont="1" applyFill="1"/>
    <xf numFmtId="44" fontId="56" fillId="0" borderId="0" xfId="0" applyNumberFormat="1" applyFont="1" applyFill="1"/>
    <xf numFmtId="44" fontId="52" fillId="0" borderId="0" xfId="0" applyNumberFormat="1" applyFont="1" applyFill="1"/>
    <xf numFmtId="44" fontId="56" fillId="0" borderId="5" xfId="0" applyNumberFormat="1" applyFont="1" applyFill="1" applyBorder="1"/>
    <xf numFmtId="0" fontId="77" fillId="0" borderId="20" xfId="0" applyFont="1" applyBorder="1"/>
    <xf numFmtId="0" fontId="78" fillId="0" borderId="10" xfId="0" applyFont="1" applyBorder="1"/>
    <xf numFmtId="40" fontId="71" fillId="4" borderId="33" xfId="0" applyNumberFormat="1" applyFont="1" applyFill="1" applyBorder="1"/>
    <xf numFmtId="40" fontId="0" fillId="4" borderId="33" xfId="0" applyNumberFormat="1" applyFill="1" applyBorder="1"/>
    <xf numFmtId="4" fontId="27" fillId="4" borderId="33" xfId="0" applyNumberFormat="1" applyFont="1" applyFill="1" applyBorder="1"/>
    <xf numFmtId="4" fontId="56" fillId="4" borderId="34" xfId="0" applyNumberFormat="1" applyFont="1" applyFill="1" applyBorder="1"/>
    <xf numFmtId="0" fontId="52" fillId="4" borderId="0" xfId="0" applyFont="1" applyFill="1"/>
    <xf numFmtId="0" fontId="46" fillId="2" borderId="0" xfId="7" applyFont="1" applyFill="1" applyAlignment="1">
      <alignment horizontal="center"/>
    </xf>
    <xf numFmtId="0" fontId="27" fillId="2" borderId="0" xfId="0" applyFont="1" applyFill="1" applyAlignment="1">
      <alignment horizontal="center"/>
    </xf>
  </cellXfs>
  <cellStyles count="14">
    <cellStyle name="Comma" xfId="1" builtinId="3"/>
    <cellStyle name="Normal" xfId="0" builtinId="0"/>
    <cellStyle name="Normal_111 Revenue-Other Sources" xfId="2"/>
    <cellStyle name="Normal_112-Exp and other uses" xfId="3"/>
    <cellStyle name="Normal_117-Exp and other uses" xfId="4"/>
    <cellStyle name="Normal_GF Expenditures" xfId="5"/>
    <cellStyle name="Normal_Sheet1" xfId="6"/>
    <cellStyle name="Normal_Sheet1 2" xfId="7"/>
    <cellStyle name="Normal_Sheet1_1" xfId="8"/>
    <cellStyle name="Normal_Sheet2" xfId="9"/>
    <cellStyle name="Normal_Sheet2_1" xfId="10"/>
    <cellStyle name="Normal_Sheet3" xfId="11"/>
    <cellStyle name="Normal_Sheet3_1" xfId="12"/>
    <cellStyle name="Normal_Sheet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5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externalLink" Target="externalLinks/externalLink9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53511</xdr:colOff>
      <xdr:row>75</xdr:row>
      <xdr:rowOff>85618</xdr:rowOff>
    </xdr:from>
    <xdr:to>
      <xdr:col>28</xdr:col>
      <xdr:colOff>1031919</xdr:colOff>
      <xdr:row>77</xdr:row>
      <xdr:rowOff>184969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4DC677D-257A-4503-A87B-A178D56D53B8}"/>
            </a:ext>
          </a:extLst>
        </xdr:cNvPr>
        <xdr:cNvSpPr/>
      </xdr:nvSpPr>
      <xdr:spPr>
        <a:xfrm>
          <a:off x="11997219" y="14779803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/Documents/2016-2017%20BUDGET%20FILES/2016-2017%20BUDGET%20WORK%20COPY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AppData\Local\Temp\Users\Tamara\Documents\2011-2012%20EXPENDITURES%20SUMMARY%20BY%20FUND\GENERAL%20EXPENDITURES%202011-2012\SUMMARY%20OF%20GENERAL%20EXPENDITURES%202011-2012%20(Autosav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amaracash\My%20Documents\2007-2008%20EXPENDITURES\SUMMARY%20OF%20GENERAL%20EXPENDITURE_2007-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amaracash\My%20Documents\2008-2009_Expenditures\2008-2009%20GENERAL%20EXPENDITURES\SUMMARY%20OF%20GENERAL%20EXP_2008-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AppData\Local\Temp\Users\Tamara\Documents\2011-2012%20EXPENDITURES%20SUMMARY%20BY%20FUND\GENERAL%20EXPENDITURES%202011-2012\GENERAL%20EXPENDITURES%202011-2012\SUMMARY%20OF%20GENERAL%20EXPENDITURES%202011-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amaracash\My%20Documents\2007-2008%20ORIGINAL%20BUDGET\2007-2008_%20ORIGINAL%20BUDGET_ADOP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6-2017%20EXPENDITURES%20BY%20FUND\GENERAL%20EXPENDITURES_2016-2017\SUMMARY%20OF%20GENERAL%20EXPENDITURES%202016-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2019%20BUDGET%20FILES\2018-2019%20DEBT%20PAYMENT%20SCHEDULE_INCL%20CAPITAL%20LEAS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DEBT%20PAYMENT%20SCHEDULE_INCL%20CAPITAL%20LE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-2014 BUDGET SUMMARY"/>
      <sheetName val="GENERAL FUND SUMMARY"/>
      <sheetName val="GENERAL FUND REVENUE"/>
      <sheetName val="51100"/>
      <sheetName val="51101 COURTHSE EXP"/>
      <sheetName val="51102 CRT HOUSE ANNEX II"/>
      <sheetName val="51210"/>
      <sheetName val="51212"/>
      <sheetName val="51220"/>
      <sheetName val="51260"/>
      <sheetName val="51300"/>
      <sheetName val="51600"/>
      <sheetName val="51601"/>
      <sheetName val="51910"/>
      <sheetName val="51920"/>
      <sheetName val="52100 &amp;52200"/>
      <sheetName val="52300"/>
      <sheetName val="52900"/>
      <sheetName val="52950"/>
      <sheetName val="55100"/>
      <sheetName val="55200"/>
      <sheetName val="55450"/>
      <sheetName val="56100"/>
      <sheetName val="56200"/>
      <sheetName val="56300"/>
      <sheetName val="57000"/>
      <sheetName val="57100"/>
      <sheetName val="58100"/>
      <sheetName val="58201"/>
      <sheetName val="59200"/>
      <sheetName val="111 Revenue-Other Sources"/>
      <sheetName val="111-53700"/>
      <sheetName val="111-Summary"/>
      <sheetName val="050-Debt Reduction"/>
      <sheetName val="112 Rev &amp; Exp Other Source-Uses"/>
      <sheetName val="113-Rev and other sources"/>
      <sheetName val="116-Revenue &amp; Exp"/>
      <sheetName val="117-Rev-Other Sources &amp; Expense"/>
      <sheetName val="118-Revenue &amp; Expenses"/>
      <sheetName val="119-Revenues &amp; Expenses"/>
      <sheetName val="152 Civil Defense"/>
      <sheetName val="511-SOLD WASTE 2015-2016"/>
      <sheetName val="511 - SOLID WASTE 2014-2015"/>
      <sheetName val="135 STORM SHELTER"/>
      <sheetName val="MOTOR VEHICLE TRAINING"/>
    </sheetNames>
    <sheetDataSet>
      <sheetData sheetId="0"/>
      <sheetData sheetId="1"/>
      <sheetData sheetId="2">
        <row r="10">
          <cell r="Y10">
            <v>2698912</v>
          </cell>
        </row>
        <row r="12">
          <cell r="Y12">
            <v>369323</v>
          </cell>
        </row>
        <row r="13">
          <cell r="Y13">
            <v>336015</v>
          </cell>
        </row>
        <row r="14">
          <cell r="Y14">
            <v>72556</v>
          </cell>
        </row>
        <row r="21">
          <cell r="Y21">
            <v>692409</v>
          </cell>
        </row>
        <row r="26">
          <cell r="Y26">
            <v>70000</v>
          </cell>
        </row>
        <row r="27">
          <cell r="Y27">
            <v>34000</v>
          </cell>
        </row>
        <row r="28">
          <cell r="Y28">
            <v>2714</v>
          </cell>
        </row>
        <row r="29">
          <cell r="Y29">
            <v>373</v>
          </cell>
        </row>
        <row r="30">
          <cell r="Y30">
            <v>740</v>
          </cell>
        </row>
        <row r="32">
          <cell r="Y32">
            <v>420</v>
          </cell>
        </row>
        <row r="34">
          <cell r="Y34">
            <v>192007</v>
          </cell>
        </row>
        <row r="36">
          <cell r="Y36">
            <v>186325</v>
          </cell>
        </row>
        <row r="38">
          <cell r="Y38">
            <v>55079</v>
          </cell>
        </row>
        <row r="39">
          <cell r="Y39">
            <v>37600</v>
          </cell>
        </row>
        <row r="82">
          <cell r="Y82">
            <v>1002287</v>
          </cell>
        </row>
      </sheetData>
      <sheetData sheetId="3">
        <row r="66">
          <cell r="O66">
            <v>369323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D17">
            <v>96035.859999999986</v>
          </cell>
        </row>
        <row r="32">
          <cell r="DI32">
            <v>62201.81</v>
          </cell>
        </row>
        <row r="46">
          <cell r="DI46">
            <v>27463.910000000003</v>
          </cell>
        </row>
        <row r="60">
          <cell r="DI60">
            <v>2716.777</v>
          </cell>
        </row>
        <row r="74">
          <cell r="DI74">
            <v>764.73</v>
          </cell>
        </row>
        <row r="88">
          <cell r="DI88">
            <v>29386.420000000002</v>
          </cell>
        </row>
        <row r="103">
          <cell r="DI103">
            <v>3432.06</v>
          </cell>
        </row>
        <row r="118">
          <cell r="DI118">
            <v>202691.78899999999</v>
          </cell>
        </row>
        <row r="133">
          <cell r="DI133">
            <v>248773.07400000005</v>
          </cell>
        </row>
        <row r="148">
          <cell r="DI148">
            <v>1384.56</v>
          </cell>
        </row>
        <row r="178">
          <cell r="DI178">
            <v>39128.670000000013</v>
          </cell>
        </row>
        <row r="208">
          <cell r="DI208">
            <v>855243.58799999999</v>
          </cell>
        </row>
        <row r="253">
          <cell r="DI253">
            <v>32744.690999999999</v>
          </cell>
        </row>
        <row r="295">
          <cell r="DI295">
            <v>33070.399999999994</v>
          </cell>
        </row>
        <row r="338">
          <cell r="DI338">
            <v>133231.47099999999</v>
          </cell>
        </row>
        <row r="353">
          <cell r="DI353">
            <v>9650</v>
          </cell>
        </row>
        <row r="367">
          <cell r="DI367">
            <v>106376.01800000001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3">
          <cell r="CK33">
            <v>0</v>
          </cell>
        </row>
        <row r="47">
          <cell r="CK47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D19">
            <v>72711.390000000014</v>
          </cell>
        </row>
        <row r="34">
          <cell r="CP34">
            <v>0</v>
          </cell>
        </row>
        <row r="48">
          <cell r="CP48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7">
          <cell r="AZ17">
            <v>1788.2299999999998</v>
          </cell>
        </row>
        <row r="32">
          <cell r="CX32">
            <v>0</v>
          </cell>
          <cell r="DD32">
            <v>27223.319999999996</v>
          </cell>
        </row>
        <row r="46">
          <cell r="DD46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REVENUE"/>
      <sheetName val="51100-COMMISSION EXP"/>
      <sheetName val="51300-PROBATE"/>
      <sheetName val="REVENUE OFFICER 51600"/>
      <sheetName val="51210,51601,52900"/>
      <sheetName val="51220,51212,55100,51260,57000"/>
      <sheetName val="51910, 51920"/>
      <sheetName val="51940,51945,55450"/>
      <sheetName val="SHERIFF-52100"/>
      <sheetName val="JAIL-52200"/>
      <sheetName val="COURTHOUSE SECURITY-52950"/>
      <sheetName val="56200,56100,55200,57100,58100"/>
      <sheetName val="56300,58200,59200"/>
      <sheetName val="GEN FUND SUMMARY"/>
      <sheetName val="GASOLINE III REVENUES"/>
      <sheetName val="GAS III EXPENSES -53700"/>
      <sheetName val="GASOLINE III SUMMARY"/>
      <sheetName val="FUND 112, 113,152"/>
      <sheetName val="FUND-117,119,118"/>
      <sheetName val="FUND 116,511"/>
      <sheetName val="FUND 050,133,135"/>
      <sheetName val="CAP PROJECT-GEN SUMMARY"/>
      <sheetName val="CAP PROJECT-GASOLINE III"/>
      <sheetName val="2007-2008 APPROPRI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D16">
            <v>24607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7">
          <cell r="D17">
            <v>0</v>
          </cell>
          <cell r="DA17">
            <v>184338.86999999997</v>
          </cell>
          <cell r="DB17">
            <v>169361.54000000007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ABLE SCHEDULE DUE IN 1 YEAR"/>
      <sheetName val="2015-2016 DS &amp; Cap Lease Sched"/>
    </sheetNames>
    <sheetDataSet>
      <sheetData sheetId="0" refreshError="1">
        <row r="7">
          <cell r="J7">
            <v>296734.95999999996</v>
          </cell>
        </row>
        <row r="15">
          <cell r="K15">
            <v>862415.99999999988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ABLE SCHEDULE DUE IN 1 YEAR"/>
      <sheetName val="2015-2016 DS &amp; Cap Lease Sched"/>
    </sheetNames>
    <sheetDataSet>
      <sheetData sheetId="0">
        <row r="15">
          <cell r="K15">
            <v>919652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B24" sqref="B24"/>
    </sheetView>
  </sheetViews>
  <sheetFormatPr defaultRowHeight="15" x14ac:dyDescent="0.25"/>
  <cols>
    <col min="2" max="2" width="32.7109375" customWidth="1"/>
  </cols>
  <sheetData>
    <row r="3" spans="1:2" ht="15.75" x14ac:dyDescent="0.3">
      <c r="A3" s="42" t="s">
        <v>84</v>
      </c>
      <c r="B3" s="15" t="s">
        <v>106</v>
      </c>
    </row>
    <row r="4" spans="1:2" ht="15.75" x14ac:dyDescent="0.3">
      <c r="A4" s="4" t="s">
        <v>82</v>
      </c>
      <c r="B4" s="1" t="s">
        <v>55</v>
      </c>
    </row>
    <row r="5" spans="1:2" ht="15.75" x14ac:dyDescent="0.3">
      <c r="A5" s="18" t="s">
        <v>102</v>
      </c>
      <c r="B5" s="9" t="s">
        <v>103</v>
      </c>
    </row>
    <row r="6" spans="1:2" ht="15.75" x14ac:dyDescent="0.3">
      <c r="A6" s="42" t="s">
        <v>100</v>
      </c>
      <c r="B6" s="9" t="s">
        <v>101</v>
      </c>
    </row>
    <row r="7" spans="1:2" ht="15.75" x14ac:dyDescent="0.3">
      <c r="A7" s="4" t="s">
        <v>80</v>
      </c>
      <c r="B7" s="1" t="s">
        <v>81</v>
      </c>
    </row>
    <row r="8" spans="1:2" ht="15.75" x14ac:dyDescent="0.3">
      <c r="A8" s="41" t="s">
        <v>59</v>
      </c>
      <c r="B8" s="11" t="s">
        <v>56</v>
      </c>
    </row>
    <row r="9" spans="1:2" ht="15.75" x14ac:dyDescent="0.3">
      <c r="A9" s="12" t="s">
        <v>77</v>
      </c>
      <c r="B9" s="10" t="s">
        <v>72</v>
      </c>
    </row>
    <row r="11" spans="1:2" ht="15.75" x14ac:dyDescent="0.3">
      <c r="B11" s="43" t="s">
        <v>132</v>
      </c>
    </row>
    <row r="12" spans="1:2" ht="15.75" x14ac:dyDescent="0.3">
      <c r="B12" s="43" t="s">
        <v>133</v>
      </c>
    </row>
    <row r="13" spans="1:2" ht="15.75" x14ac:dyDescent="0.3">
      <c r="B13" s="43" t="s">
        <v>134</v>
      </c>
    </row>
    <row r="14" spans="1:2" ht="15.75" x14ac:dyDescent="0.3">
      <c r="B14" s="43" t="s">
        <v>135</v>
      </c>
    </row>
    <row r="15" spans="1:2" ht="15.75" x14ac:dyDescent="0.3">
      <c r="B15" s="43" t="s">
        <v>136</v>
      </c>
    </row>
    <row r="16" spans="1:2" ht="15.75" x14ac:dyDescent="0.3">
      <c r="B16" s="43" t="s">
        <v>137</v>
      </c>
    </row>
    <row r="18" spans="2:2" ht="15.75" x14ac:dyDescent="0.3">
      <c r="B18" s="43" t="s">
        <v>138</v>
      </c>
    </row>
    <row r="19" spans="2:2" ht="15.75" x14ac:dyDescent="0.3">
      <c r="B19" s="43" t="s">
        <v>139</v>
      </c>
    </row>
    <row r="20" spans="2:2" ht="15.75" x14ac:dyDescent="0.3">
      <c r="B20" s="43" t="s">
        <v>140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53"/>
  <sheetViews>
    <sheetView workbookViewId="0">
      <pane xSplit="4" ySplit="4" topLeftCell="E31" activePane="bottomRight" state="frozen"/>
      <selection pane="topRight" activeCell="F1" sqref="F1"/>
      <selection pane="bottomLeft" activeCell="A6" sqref="A6"/>
      <selection pane="bottomRight" activeCell="D3" sqref="D3"/>
    </sheetView>
  </sheetViews>
  <sheetFormatPr defaultRowHeight="15" x14ac:dyDescent="0.25"/>
  <cols>
    <col min="2" max="2" width="6.42578125" customWidth="1"/>
    <col min="3" max="3" width="13.5703125" bestFit="1" customWidth="1"/>
    <col min="4" max="4" width="51.42578125" customWidth="1"/>
    <col min="5" max="5" width="18.140625" style="53" customWidth="1"/>
  </cols>
  <sheetData>
    <row r="1" spans="3:5" ht="22.5" x14ac:dyDescent="0.4">
      <c r="C1" s="5"/>
      <c r="D1" s="180" t="s">
        <v>257</v>
      </c>
      <c r="E1" s="107"/>
    </row>
    <row r="2" spans="3:5" ht="22.5" x14ac:dyDescent="0.4">
      <c r="C2" s="6"/>
      <c r="D2" s="577" t="s">
        <v>1336</v>
      </c>
      <c r="E2" s="107"/>
    </row>
    <row r="3" spans="3:5" ht="23.25" thickBot="1" x14ac:dyDescent="0.45">
      <c r="C3" s="95"/>
      <c r="D3" s="179" t="s">
        <v>1244</v>
      </c>
      <c r="E3" s="107"/>
    </row>
    <row r="4" spans="3:5" ht="69.95" customHeight="1" thickBot="1" x14ac:dyDescent="0.4">
      <c r="C4" s="202" t="s">
        <v>425</v>
      </c>
      <c r="D4" s="202" t="s">
        <v>424</v>
      </c>
      <c r="E4" s="811" t="s">
        <v>1245</v>
      </c>
    </row>
    <row r="5" spans="3:5" ht="20.100000000000001" customHeight="1" x14ac:dyDescent="0.3">
      <c r="C5" s="181" t="s">
        <v>769</v>
      </c>
      <c r="D5" s="450" t="s">
        <v>37</v>
      </c>
      <c r="E5" s="805">
        <v>73641</v>
      </c>
    </row>
    <row r="6" spans="3:5" ht="20.100000000000001" customHeight="1" x14ac:dyDescent="0.3">
      <c r="C6" s="182" t="s">
        <v>770</v>
      </c>
      <c r="D6" s="451" t="s">
        <v>39</v>
      </c>
      <c r="E6" s="206">
        <v>54251</v>
      </c>
    </row>
    <row r="7" spans="3:5" ht="20.100000000000001" customHeight="1" x14ac:dyDescent="0.3">
      <c r="C7" s="203" t="s">
        <v>771</v>
      </c>
      <c r="D7" s="451" t="s">
        <v>400</v>
      </c>
      <c r="E7" s="206">
        <v>100</v>
      </c>
    </row>
    <row r="8" spans="3:5" ht="20.100000000000001" customHeight="1" x14ac:dyDescent="0.3">
      <c r="C8" s="182" t="s">
        <v>772</v>
      </c>
      <c r="D8" s="451" t="s">
        <v>41</v>
      </c>
      <c r="E8" s="206">
        <v>1569</v>
      </c>
    </row>
    <row r="9" spans="3:5" ht="20.100000000000001" customHeight="1" x14ac:dyDescent="0.3">
      <c r="C9" s="182" t="s">
        <v>773</v>
      </c>
      <c r="D9" s="451" t="s">
        <v>42</v>
      </c>
      <c r="E9" s="206">
        <v>16884</v>
      </c>
    </row>
    <row r="10" spans="3:5" ht="20.100000000000001" customHeight="1" x14ac:dyDescent="0.3">
      <c r="C10" s="182" t="s">
        <v>774</v>
      </c>
      <c r="D10" s="451" t="s">
        <v>43</v>
      </c>
      <c r="E10" s="206">
        <v>297</v>
      </c>
    </row>
    <row r="11" spans="3:5" ht="20.100000000000001" customHeight="1" x14ac:dyDescent="0.3">
      <c r="C11" s="182" t="s">
        <v>775</v>
      </c>
      <c r="D11" s="451" t="s">
        <v>44</v>
      </c>
      <c r="E11" s="206">
        <v>9608</v>
      </c>
    </row>
    <row r="12" spans="3:5" ht="20.100000000000001" customHeight="1" x14ac:dyDescent="0.3">
      <c r="C12" s="203" t="s">
        <v>776</v>
      </c>
      <c r="D12" s="158" t="s">
        <v>458</v>
      </c>
      <c r="E12" s="206"/>
    </row>
    <row r="13" spans="3:5" ht="20.100000000000001" customHeight="1" x14ac:dyDescent="0.3">
      <c r="C13" s="182" t="s">
        <v>777</v>
      </c>
      <c r="D13" s="451" t="s">
        <v>205</v>
      </c>
      <c r="E13" s="206"/>
    </row>
    <row r="14" spans="3:5" ht="20.100000000000001" customHeight="1" x14ac:dyDescent="0.3">
      <c r="C14" s="182" t="s">
        <v>778</v>
      </c>
      <c r="D14" s="451" t="s">
        <v>62</v>
      </c>
      <c r="E14" s="206"/>
    </row>
    <row r="15" spans="3:5" ht="20.100000000000001" customHeight="1" x14ac:dyDescent="0.3">
      <c r="C15" s="176" t="s">
        <v>779</v>
      </c>
      <c r="D15" s="387" t="s">
        <v>347</v>
      </c>
      <c r="E15" s="206">
        <v>33576</v>
      </c>
    </row>
    <row r="16" spans="3:5" ht="20.100000000000001" customHeight="1" x14ac:dyDescent="0.3">
      <c r="C16" s="182" t="s">
        <v>781</v>
      </c>
      <c r="D16" s="451" t="s">
        <v>32</v>
      </c>
      <c r="E16" s="206">
        <v>750</v>
      </c>
    </row>
    <row r="17" spans="3:5" ht="20.100000000000001" customHeight="1" x14ac:dyDescent="0.3">
      <c r="C17" s="183" t="s">
        <v>782</v>
      </c>
      <c r="D17" s="451" t="s">
        <v>634</v>
      </c>
      <c r="E17" s="206"/>
    </row>
    <row r="18" spans="3:5" ht="24.95" customHeight="1" x14ac:dyDescent="0.3">
      <c r="C18" s="182" t="s">
        <v>783</v>
      </c>
      <c r="D18" s="451" t="s">
        <v>349</v>
      </c>
      <c r="E18" s="206"/>
    </row>
    <row r="19" spans="3:5" ht="20.100000000000001" customHeight="1" x14ac:dyDescent="0.3">
      <c r="C19" s="182" t="s">
        <v>780</v>
      </c>
      <c r="D19" s="451" t="s">
        <v>208</v>
      </c>
      <c r="E19" s="206"/>
    </row>
    <row r="20" spans="3:5" ht="20.100000000000001" customHeight="1" x14ac:dyDescent="0.3">
      <c r="C20" s="182" t="s">
        <v>784</v>
      </c>
      <c r="D20" s="451" t="s">
        <v>46</v>
      </c>
      <c r="E20" s="206"/>
    </row>
    <row r="21" spans="3:5" ht="20.100000000000001" customHeight="1" x14ac:dyDescent="0.3">
      <c r="C21" s="182" t="s">
        <v>785</v>
      </c>
      <c r="D21" s="451" t="s">
        <v>238</v>
      </c>
      <c r="E21" s="206"/>
    </row>
    <row r="22" spans="3:5" ht="20.100000000000001" customHeight="1" x14ac:dyDescent="0.3">
      <c r="C22" s="182" t="s">
        <v>786</v>
      </c>
      <c r="D22" s="451" t="s">
        <v>255</v>
      </c>
      <c r="E22" s="206"/>
    </row>
    <row r="23" spans="3:5" ht="20.100000000000001" customHeight="1" x14ac:dyDescent="0.3">
      <c r="C23" s="182" t="s">
        <v>787</v>
      </c>
      <c r="D23" s="451" t="s">
        <v>57</v>
      </c>
      <c r="E23" s="206"/>
    </row>
    <row r="24" spans="3:5" ht="20.100000000000001" customHeight="1" x14ac:dyDescent="0.3">
      <c r="C24" s="176" t="s">
        <v>788</v>
      </c>
      <c r="D24" s="387" t="s">
        <v>209</v>
      </c>
      <c r="E24" s="206"/>
    </row>
    <row r="25" spans="3:5" ht="20.100000000000001" customHeight="1" x14ac:dyDescent="0.3">
      <c r="C25" s="183" t="s">
        <v>789</v>
      </c>
      <c r="D25" s="157" t="s">
        <v>36</v>
      </c>
      <c r="E25" s="206"/>
    </row>
    <row r="26" spans="3:5" ht="20.100000000000001" customHeight="1" x14ac:dyDescent="0.3">
      <c r="C26" s="182" t="s">
        <v>790</v>
      </c>
      <c r="D26" s="451" t="s">
        <v>50</v>
      </c>
      <c r="E26" s="206"/>
    </row>
    <row r="27" spans="3:5" ht="20.100000000000001" customHeight="1" x14ac:dyDescent="0.3">
      <c r="C27" s="203" t="s">
        <v>791</v>
      </c>
      <c r="D27" s="451" t="s">
        <v>51</v>
      </c>
      <c r="E27" s="206"/>
    </row>
    <row r="28" spans="3:5" ht="20.100000000000001" customHeight="1" x14ac:dyDescent="0.3">
      <c r="C28" s="182" t="s">
        <v>792</v>
      </c>
      <c r="D28" s="451" t="s">
        <v>215</v>
      </c>
      <c r="E28" s="206">
        <v>1000</v>
      </c>
    </row>
    <row r="29" spans="3:5" ht="20.100000000000001" customHeight="1" x14ac:dyDescent="0.3">
      <c r="C29" s="182" t="s">
        <v>793</v>
      </c>
      <c r="D29" s="451" t="s">
        <v>555</v>
      </c>
      <c r="E29" s="206"/>
    </row>
    <row r="30" spans="3:5" ht="20.100000000000001" customHeight="1" x14ac:dyDescent="0.3">
      <c r="C30" s="182" t="s">
        <v>794</v>
      </c>
      <c r="D30" s="451" t="s">
        <v>52</v>
      </c>
      <c r="E30" s="206">
        <v>1000</v>
      </c>
    </row>
    <row r="31" spans="3:5" ht="20.100000000000001" customHeight="1" x14ac:dyDescent="0.3">
      <c r="C31" s="182" t="s">
        <v>795</v>
      </c>
      <c r="D31" s="451" t="s">
        <v>53</v>
      </c>
      <c r="E31" s="206">
        <v>500</v>
      </c>
    </row>
    <row r="32" spans="3:5" ht="20.100000000000001" customHeight="1" x14ac:dyDescent="0.3">
      <c r="C32" s="203" t="s">
        <v>796</v>
      </c>
      <c r="D32" s="451" t="s">
        <v>427</v>
      </c>
      <c r="E32" s="206">
        <v>50</v>
      </c>
    </row>
    <row r="33" spans="3:5" ht="20.100000000000001" customHeight="1" x14ac:dyDescent="0.3">
      <c r="C33" s="182" t="s">
        <v>797</v>
      </c>
      <c r="D33" s="451" t="s">
        <v>210</v>
      </c>
      <c r="E33" s="206"/>
    </row>
    <row r="34" spans="3:5" ht="20.100000000000001" customHeight="1" x14ac:dyDescent="0.3">
      <c r="C34" s="182" t="s">
        <v>798</v>
      </c>
      <c r="D34" s="451" t="s">
        <v>54</v>
      </c>
      <c r="E34" s="206">
        <v>250</v>
      </c>
    </row>
    <row r="35" spans="3:5" ht="24.95" customHeight="1" x14ac:dyDescent="0.3">
      <c r="C35" s="182" t="s">
        <v>799</v>
      </c>
      <c r="D35" s="451" t="s">
        <v>56</v>
      </c>
      <c r="E35" s="206"/>
    </row>
    <row r="36" spans="3:5" ht="24.95" customHeight="1" thickBot="1" x14ac:dyDescent="0.35">
      <c r="C36" s="452" t="s">
        <v>800</v>
      </c>
      <c r="D36" s="453" t="s">
        <v>428</v>
      </c>
      <c r="E36" s="812"/>
    </row>
    <row r="37" spans="3:5" ht="24.95" customHeight="1" thickBot="1" x14ac:dyDescent="0.4">
      <c r="C37" s="449"/>
      <c r="D37" s="449" t="s">
        <v>28</v>
      </c>
      <c r="E37" s="871">
        <f t="shared" ref="E37" si="0">SUM(E5:E36)</f>
        <v>193476</v>
      </c>
    </row>
    <row r="38" spans="3:5" ht="18" x14ac:dyDescent="0.35">
      <c r="D38" s="3"/>
    </row>
    <row r="39" spans="3:5" ht="18" x14ac:dyDescent="0.35">
      <c r="D39" s="77"/>
    </row>
    <row r="40" spans="3:5" ht="18" x14ac:dyDescent="0.35">
      <c r="D40" s="3"/>
    </row>
    <row r="41" spans="3:5" x14ac:dyDescent="0.25">
      <c r="D41" s="278"/>
    </row>
    <row r="42" spans="3:5" x14ac:dyDescent="0.25">
      <c r="D42" s="44"/>
    </row>
    <row r="43" spans="3:5" x14ac:dyDescent="0.25">
      <c r="D43" s="44"/>
    </row>
    <row r="44" spans="3:5" x14ac:dyDescent="0.25">
      <c r="D44" s="44"/>
    </row>
    <row r="47" spans="3:5" x14ac:dyDescent="0.25">
      <c r="D47" s="610"/>
    </row>
    <row r="48" spans="3:5" x14ac:dyDescent="0.25">
      <c r="C48" s="609"/>
    </row>
    <row r="51" spans="3:3" x14ac:dyDescent="0.25">
      <c r="C51" s="609"/>
    </row>
    <row r="52" spans="3:3" x14ac:dyDescent="0.25">
      <c r="C52" s="609"/>
    </row>
    <row r="53" spans="3:3" x14ac:dyDescent="0.25">
      <c r="C53" s="609"/>
    </row>
  </sheetData>
  <phoneticPr fontId="20" type="noConversion"/>
  <pageMargins left="0.75" right="0.75" top="1" bottom="1" header="0.5" footer="0.5"/>
  <pageSetup paperSize="5" fitToHeight="0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3" sqref="B3"/>
    </sheetView>
  </sheetViews>
  <sheetFormatPr defaultRowHeight="15" x14ac:dyDescent="0.25"/>
  <cols>
    <col min="1" max="1" width="14.42578125" customWidth="1"/>
    <col min="2" max="2" width="56.28515625" customWidth="1"/>
    <col min="3" max="3" width="18.5703125" style="53" customWidth="1"/>
  </cols>
  <sheetData>
    <row r="1" spans="1:3" ht="22.5" x14ac:dyDescent="0.4">
      <c r="A1" s="5"/>
      <c r="B1" s="112" t="s">
        <v>60</v>
      </c>
      <c r="C1" s="107"/>
    </row>
    <row r="2" spans="1:3" ht="24.95" customHeight="1" x14ac:dyDescent="0.4">
      <c r="A2" s="6"/>
      <c r="B2" s="577" t="s">
        <v>1336</v>
      </c>
      <c r="C2" s="107"/>
    </row>
    <row r="3" spans="1:3" ht="23.25" thickBot="1" x14ac:dyDescent="0.45">
      <c r="A3" s="95"/>
      <c r="B3" s="179" t="s">
        <v>1244</v>
      </c>
      <c r="C3" s="107"/>
    </row>
    <row r="4" spans="1:3" ht="77.099999999999994" customHeight="1" thickBot="1" x14ac:dyDescent="0.4">
      <c r="A4" s="202" t="s">
        <v>425</v>
      </c>
      <c r="B4" s="202" t="s">
        <v>424</v>
      </c>
      <c r="C4" s="811" t="s">
        <v>1245</v>
      </c>
    </row>
    <row r="5" spans="1:3" ht="24.95" customHeight="1" x14ac:dyDescent="0.3">
      <c r="A5" s="181" t="s">
        <v>801</v>
      </c>
      <c r="B5" s="450" t="s">
        <v>37</v>
      </c>
      <c r="C5" s="805">
        <v>72872</v>
      </c>
    </row>
    <row r="6" spans="1:3" ht="24.95" customHeight="1" x14ac:dyDescent="0.3">
      <c r="A6" s="182" t="s">
        <v>802</v>
      </c>
      <c r="B6" s="451" t="s">
        <v>39</v>
      </c>
      <c r="C6" s="206">
        <v>72299</v>
      </c>
    </row>
    <row r="7" spans="1:3" ht="24.95" customHeight="1" x14ac:dyDescent="0.3">
      <c r="A7" s="203" t="s">
        <v>803</v>
      </c>
      <c r="B7" s="451" t="s">
        <v>400</v>
      </c>
      <c r="C7" s="206">
        <v>25</v>
      </c>
    </row>
    <row r="8" spans="1:3" ht="24.95" customHeight="1" x14ac:dyDescent="0.3">
      <c r="A8" s="182" t="s">
        <v>804</v>
      </c>
      <c r="B8" s="451" t="s">
        <v>61</v>
      </c>
      <c r="C8" s="206">
        <v>19500</v>
      </c>
    </row>
    <row r="9" spans="1:3" ht="24.95" customHeight="1" x14ac:dyDescent="0.3">
      <c r="A9" s="182" t="s">
        <v>805</v>
      </c>
      <c r="B9" s="451" t="s">
        <v>41</v>
      </c>
      <c r="C9" s="206">
        <v>4361</v>
      </c>
    </row>
    <row r="10" spans="1:3" ht="24.95" customHeight="1" x14ac:dyDescent="0.3">
      <c r="A10" s="182" t="s">
        <v>806</v>
      </c>
      <c r="B10" s="451" t="s">
        <v>42</v>
      </c>
      <c r="C10" s="206">
        <v>16714</v>
      </c>
    </row>
    <row r="11" spans="1:3" ht="24.95" customHeight="1" x14ac:dyDescent="0.3">
      <c r="A11" s="182" t="s">
        <v>807</v>
      </c>
      <c r="B11" s="451" t="s">
        <v>43</v>
      </c>
      <c r="C11" s="206">
        <v>460</v>
      </c>
    </row>
    <row r="12" spans="1:3" ht="24.95" customHeight="1" x14ac:dyDescent="0.3">
      <c r="A12" s="182" t="s">
        <v>808</v>
      </c>
      <c r="B12" s="451" t="s">
        <v>44</v>
      </c>
      <c r="C12" s="206">
        <v>10741</v>
      </c>
    </row>
    <row r="13" spans="1:3" ht="24.95" customHeight="1" x14ac:dyDescent="0.3">
      <c r="A13" s="203" t="s">
        <v>809</v>
      </c>
      <c r="B13" s="158" t="s">
        <v>458</v>
      </c>
      <c r="C13" s="206"/>
    </row>
    <row r="14" spans="1:3" ht="24.95" customHeight="1" x14ac:dyDescent="0.3">
      <c r="A14" s="203" t="s">
        <v>810</v>
      </c>
      <c r="B14" s="451" t="s">
        <v>429</v>
      </c>
      <c r="C14" s="206"/>
    </row>
    <row r="15" spans="1:3" ht="24.95" customHeight="1" x14ac:dyDescent="0.3">
      <c r="A15" s="182" t="s">
        <v>811</v>
      </c>
      <c r="B15" s="451" t="s">
        <v>205</v>
      </c>
      <c r="C15" s="206"/>
    </row>
    <row r="16" spans="1:3" ht="24.95" customHeight="1" x14ac:dyDescent="0.3">
      <c r="A16" s="176" t="s">
        <v>812</v>
      </c>
      <c r="B16" s="387" t="s">
        <v>347</v>
      </c>
      <c r="C16" s="206">
        <v>50000</v>
      </c>
    </row>
    <row r="17" spans="1:3" ht="24.95" customHeight="1" x14ac:dyDescent="0.3">
      <c r="A17" s="182" t="s">
        <v>813</v>
      </c>
      <c r="B17" s="451" t="s">
        <v>32</v>
      </c>
      <c r="C17" s="206"/>
    </row>
    <row r="18" spans="1:3" ht="24.95" customHeight="1" x14ac:dyDescent="0.3">
      <c r="A18" s="183" t="s">
        <v>814</v>
      </c>
      <c r="B18" s="451" t="s">
        <v>207</v>
      </c>
      <c r="C18" s="206"/>
    </row>
    <row r="19" spans="1:3" ht="24.95" customHeight="1" x14ac:dyDescent="0.3">
      <c r="A19" s="182" t="s">
        <v>815</v>
      </c>
      <c r="B19" s="451" t="s">
        <v>45</v>
      </c>
      <c r="C19" s="206">
        <v>1200</v>
      </c>
    </row>
    <row r="20" spans="1:3" ht="24.95" customHeight="1" x14ac:dyDescent="0.3">
      <c r="A20" s="182" t="s">
        <v>816</v>
      </c>
      <c r="B20" s="451" t="s">
        <v>208</v>
      </c>
      <c r="C20" s="206"/>
    </row>
    <row r="21" spans="1:3" ht="24.95" customHeight="1" x14ac:dyDescent="0.3">
      <c r="A21" s="182" t="s">
        <v>817</v>
      </c>
      <c r="B21" s="451" t="s">
        <v>46</v>
      </c>
      <c r="C21" s="206"/>
    </row>
    <row r="22" spans="1:3" ht="24.95" customHeight="1" x14ac:dyDescent="0.3">
      <c r="A22" s="182" t="s">
        <v>818</v>
      </c>
      <c r="B22" s="451" t="s">
        <v>238</v>
      </c>
      <c r="C22" s="206"/>
    </row>
    <row r="23" spans="1:3" ht="24.95" customHeight="1" x14ac:dyDescent="0.3">
      <c r="A23" s="182" t="s">
        <v>819</v>
      </c>
      <c r="B23" s="451" t="s">
        <v>255</v>
      </c>
      <c r="C23" s="206"/>
    </row>
    <row r="24" spans="1:3" ht="24.95" customHeight="1" x14ac:dyDescent="0.3">
      <c r="A24" s="182" t="s">
        <v>820</v>
      </c>
      <c r="B24" s="451" t="s">
        <v>57</v>
      </c>
      <c r="C24" s="206"/>
    </row>
    <row r="25" spans="1:3" s="44" customFormat="1" ht="24.95" customHeight="1" x14ac:dyDescent="0.3">
      <c r="A25" s="183" t="s">
        <v>821</v>
      </c>
      <c r="B25" s="158" t="s">
        <v>58</v>
      </c>
      <c r="C25" s="807"/>
    </row>
    <row r="26" spans="1:3" s="44" customFormat="1" ht="24.95" customHeight="1" x14ac:dyDescent="0.3">
      <c r="A26" s="176" t="s">
        <v>822</v>
      </c>
      <c r="B26" s="158" t="s">
        <v>209</v>
      </c>
      <c r="C26" s="807"/>
    </row>
    <row r="27" spans="1:3" s="44" customFormat="1" ht="24.95" customHeight="1" x14ac:dyDescent="0.3">
      <c r="A27" s="183" t="s">
        <v>823</v>
      </c>
      <c r="B27" s="157" t="s">
        <v>36</v>
      </c>
      <c r="C27" s="807"/>
    </row>
    <row r="28" spans="1:3" s="44" customFormat="1" ht="24.95" customHeight="1" x14ac:dyDescent="0.3">
      <c r="A28" s="183" t="s">
        <v>824</v>
      </c>
      <c r="B28" s="157" t="s">
        <v>50</v>
      </c>
      <c r="C28" s="807">
        <v>2500</v>
      </c>
    </row>
    <row r="29" spans="1:3" s="44" customFormat="1" ht="24.95" customHeight="1" x14ac:dyDescent="0.3">
      <c r="A29" s="183" t="s">
        <v>825</v>
      </c>
      <c r="B29" s="157" t="s">
        <v>398</v>
      </c>
      <c r="C29" s="807"/>
    </row>
    <row r="30" spans="1:3" s="44" customFormat="1" ht="24.95" customHeight="1" x14ac:dyDescent="0.3">
      <c r="A30" s="183" t="s">
        <v>826</v>
      </c>
      <c r="B30" s="157" t="s">
        <v>215</v>
      </c>
      <c r="C30" s="807">
        <v>500</v>
      </c>
    </row>
    <row r="31" spans="1:3" s="44" customFormat="1" ht="24.95" customHeight="1" x14ac:dyDescent="0.3">
      <c r="A31" s="183" t="s">
        <v>827</v>
      </c>
      <c r="B31" s="157" t="s">
        <v>52</v>
      </c>
      <c r="C31" s="807">
        <v>1500</v>
      </c>
    </row>
    <row r="32" spans="1:3" s="44" customFormat="1" ht="24.95" customHeight="1" x14ac:dyDescent="0.3">
      <c r="A32" s="183" t="s">
        <v>828</v>
      </c>
      <c r="B32" s="157" t="s">
        <v>53</v>
      </c>
      <c r="C32" s="807">
        <v>750</v>
      </c>
    </row>
    <row r="33" spans="1:3" s="44" customFormat="1" ht="24.95" customHeight="1" x14ac:dyDescent="0.3">
      <c r="A33" s="236" t="s">
        <v>829</v>
      </c>
      <c r="B33" s="157" t="s">
        <v>439</v>
      </c>
      <c r="C33" s="807">
        <v>50</v>
      </c>
    </row>
    <row r="34" spans="1:3" ht="24.95" customHeight="1" x14ac:dyDescent="0.3">
      <c r="A34" s="182" t="s">
        <v>830</v>
      </c>
      <c r="B34" s="451" t="s">
        <v>210</v>
      </c>
      <c r="C34" s="206"/>
    </row>
    <row r="35" spans="1:3" ht="24.95" customHeight="1" x14ac:dyDescent="0.3">
      <c r="A35" s="182" t="s">
        <v>831</v>
      </c>
      <c r="B35" s="451" t="s">
        <v>54</v>
      </c>
      <c r="C35" s="206">
        <v>300</v>
      </c>
    </row>
    <row r="36" spans="1:3" ht="24.95" customHeight="1" x14ac:dyDescent="0.3">
      <c r="A36" s="182" t="s">
        <v>832</v>
      </c>
      <c r="B36" s="451" t="s">
        <v>416</v>
      </c>
      <c r="C36" s="206"/>
    </row>
    <row r="37" spans="1:3" ht="24.95" customHeight="1" thickBot="1" x14ac:dyDescent="0.35">
      <c r="A37" s="184" t="s">
        <v>833</v>
      </c>
      <c r="B37" s="455" t="s">
        <v>256</v>
      </c>
      <c r="C37" s="812"/>
    </row>
    <row r="38" spans="1:3" ht="24.95" customHeight="1" thickBot="1" x14ac:dyDescent="0.4">
      <c r="A38" s="449"/>
      <c r="B38" s="454" t="s">
        <v>28</v>
      </c>
      <c r="C38" s="872">
        <f t="shared" ref="C38" si="0">SUM(C5:C37)</f>
        <v>253772</v>
      </c>
    </row>
    <row r="39" spans="1:3" ht="18" hidden="1" x14ac:dyDescent="0.35">
      <c r="B39" s="3" t="s">
        <v>326</v>
      </c>
    </row>
    <row r="40" spans="1:3" ht="18" hidden="1" x14ac:dyDescent="0.35">
      <c r="B40" s="77" t="s">
        <v>327</v>
      </c>
    </row>
    <row r="41" spans="1:3" ht="18" hidden="1" x14ac:dyDescent="0.35">
      <c r="B41" s="3" t="s">
        <v>328</v>
      </c>
    </row>
  </sheetData>
  <phoneticPr fontId="0" type="noConversion"/>
  <printOptions horizontalCentered="1"/>
  <pageMargins left="0" right="0" top="0.5" bottom="0.5" header="0.3" footer="0.3"/>
  <pageSetup paperSize="5" scale="75" orientation="portrait" r:id="rId1"/>
  <headerFoot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B3" sqref="B3"/>
    </sheetView>
  </sheetViews>
  <sheetFormatPr defaultRowHeight="15" x14ac:dyDescent="0.25"/>
  <cols>
    <col min="1" max="1" width="15.42578125" customWidth="1"/>
    <col min="2" max="2" width="45.5703125" customWidth="1"/>
    <col min="3" max="3" width="17.28515625" customWidth="1"/>
  </cols>
  <sheetData>
    <row r="1" spans="1:3" ht="22.5" customHeight="1" x14ac:dyDescent="0.4">
      <c r="A1" s="5" t="s">
        <v>434</v>
      </c>
      <c r="B1" s="112" t="s">
        <v>273</v>
      </c>
      <c r="C1" s="6"/>
    </row>
    <row r="2" spans="1:3" ht="30" customHeight="1" x14ac:dyDescent="0.4">
      <c r="A2" s="6"/>
      <c r="B2" s="577" t="s">
        <v>1336</v>
      </c>
      <c r="C2" s="6"/>
    </row>
    <row r="3" spans="1:3" ht="22.5" customHeight="1" thickBot="1" x14ac:dyDescent="0.45">
      <c r="A3" s="95"/>
      <c r="B3" s="179" t="s">
        <v>1244</v>
      </c>
      <c r="C3" s="6"/>
    </row>
    <row r="4" spans="1:3" s="63" customFormat="1" ht="68.099999999999994" customHeight="1" thickBot="1" x14ac:dyDescent="0.4">
      <c r="A4" s="202" t="s">
        <v>425</v>
      </c>
      <c r="B4" s="202" t="s">
        <v>424</v>
      </c>
      <c r="C4" s="815" t="s">
        <v>1251</v>
      </c>
    </row>
    <row r="5" spans="1:3" ht="24.95" customHeight="1" x14ac:dyDescent="0.3">
      <c r="A5" s="208" t="s">
        <v>834</v>
      </c>
      <c r="B5" s="874" t="s">
        <v>274</v>
      </c>
      <c r="C5" s="878"/>
    </row>
    <row r="6" spans="1:3" ht="24.95" customHeight="1" x14ac:dyDescent="0.3">
      <c r="A6" s="209" t="s">
        <v>835</v>
      </c>
      <c r="B6" s="875" t="s">
        <v>275</v>
      </c>
      <c r="C6" s="206">
        <v>9000</v>
      </c>
    </row>
    <row r="7" spans="1:3" ht="49.9" customHeight="1" x14ac:dyDescent="0.3">
      <c r="A7" s="209" t="s">
        <v>836</v>
      </c>
      <c r="B7" s="875" t="s">
        <v>276</v>
      </c>
      <c r="C7" s="206">
        <v>25000</v>
      </c>
    </row>
    <row r="8" spans="1:3" s="44" customFormat="1" ht="24.95" customHeight="1" x14ac:dyDescent="0.3">
      <c r="A8" s="210" t="s">
        <v>837</v>
      </c>
      <c r="B8" s="876" t="s">
        <v>277</v>
      </c>
      <c r="C8" s="807">
        <v>600</v>
      </c>
    </row>
    <row r="9" spans="1:3" s="44" customFormat="1" ht="24.95" customHeight="1" x14ac:dyDescent="0.3">
      <c r="A9" s="210" t="s">
        <v>838</v>
      </c>
      <c r="B9" s="876" t="s">
        <v>402</v>
      </c>
      <c r="C9" s="807">
        <v>600</v>
      </c>
    </row>
    <row r="10" spans="1:3" s="44" customFormat="1" ht="24.95" customHeight="1" x14ac:dyDescent="0.3">
      <c r="A10" s="210" t="s">
        <v>839</v>
      </c>
      <c r="B10" s="876" t="s">
        <v>255</v>
      </c>
      <c r="C10" s="807">
        <v>200</v>
      </c>
    </row>
    <row r="11" spans="1:3" s="44" customFormat="1" ht="24.95" customHeight="1" x14ac:dyDescent="0.3">
      <c r="A11" s="210" t="s">
        <v>840</v>
      </c>
      <c r="B11" s="876" t="s">
        <v>278</v>
      </c>
      <c r="C11" s="807"/>
    </row>
    <row r="12" spans="1:3" s="44" customFormat="1" ht="24.95" customHeight="1" x14ac:dyDescent="0.3">
      <c r="A12" s="210" t="s">
        <v>841</v>
      </c>
      <c r="B12" s="876" t="s">
        <v>209</v>
      </c>
      <c r="C12" s="807">
        <v>1300</v>
      </c>
    </row>
    <row r="13" spans="1:3" s="44" customFormat="1" ht="24.95" customHeight="1" x14ac:dyDescent="0.3">
      <c r="A13" s="210" t="s">
        <v>842</v>
      </c>
      <c r="B13" s="876" t="s">
        <v>36</v>
      </c>
      <c r="C13" s="807"/>
    </row>
    <row r="14" spans="1:3" s="44" customFormat="1" ht="24.95" customHeight="1" x14ac:dyDescent="0.3">
      <c r="A14" s="210" t="s">
        <v>843</v>
      </c>
      <c r="B14" s="876" t="s">
        <v>279</v>
      </c>
      <c r="C14" s="807">
        <v>1000</v>
      </c>
    </row>
    <row r="15" spans="1:3" s="44" customFormat="1" ht="24.95" customHeight="1" x14ac:dyDescent="0.3">
      <c r="A15" s="210" t="s">
        <v>844</v>
      </c>
      <c r="B15" s="876" t="s">
        <v>491</v>
      </c>
      <c r="C15" s="807">
        <v>3000</v>
      </c>
    </row>
    <row r="16" spans="1:3" s="44" customFormat="1" ht="24.95" customHeight="1" x14ac:dyDescent="0.3">
      <c r="A16" s="210" t="s">
        <v>845</v>
      </c>
      <c r="B16" s="876" t="s">
        <v>459</v>
      </c>
      <c r="C16" s="807">
        <v>300</v>
      </c>
    </row>
    <row r="17" spans="1:3" s="44" customFormat="1" ht="24.95" customHeight="1" x14ac:dyDescent="0.3">
      <c r="A17" s="210" t="s">
        <v>846</v>
      </c>
      <c r="B17" s="876" t="s">
        <v>280</v>
      </c>
      <c r="C17" s="807">
        <v>5250</v>
      </c>
    </row>
    <row r="18" spans="1:3" s="44" customFormat="1" ht="24.95" customHeight="1" x14ac:dyDescent="0.3">
      <c r="A18" s="210" t="s">
        <v>847</v>
      </c>
      <c r="B18" s="876" t="s">
        <v>389</v>
      </c>
      <c r="C18" s="879"/>
    </row>
    <row r="19" spans="1:3" ht="24.95" customHeight="1" thickBot="1" x14ac:dyDescent="0.35">
      <c r="A19" s="458" t="s">
        <v>848</v>
      </c>
      <c r="B19" s="877" t="s">
        <v>281</v>
      </c>
      <c r="C19" s="880"/>
    </row>
    <row r="20" spans="1:3" ht="24.95" customHeight="1" thickBot="1" x14ac:dyDescent="0.4">
      <c r="A20" s="456"/>
      <c r="B20" s="457" t="s">
        <v>282</v>
      </c>
      <c r="C20" s="873">
        <f>SUM(C5:C19)</f>
        <v>46250</v>
      </c>
    </row>
  </sheetData>
  <phoneticPr fontId="20" type="noConversion"/>
  <pageMargins left="0.75" right="0.75" top="1" bottom="1" header="0.5" footer="0.5"/>
  <pageSetup paperSize="5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25"/>
  <sheetViews>
    <sheetView workbookViewId="0">
      <selection activeCell="D3" sqref="D3"/>
    </sheetView>
  </sheetViews>
  <sheetFormatPr defaultRowHeight="15" x14ac:dyDescent="0.25"/>
  <cols>
    <col min="2" max="2" width="5.5703125" customWidth="1"/>
    <col min="3" max="3" width="15.85546875" customWidth="1"/>
    <col min="4" max="4" width="48.7109375" customWidth="1"/>
    <col min="5" max="5" width="14.42578125" customWidth="1"/>
  </cols>
  <sheetData>
    <row r="1" spans="3:5" ht="22.5" customHeight="1" x14ac:dyDescent="0.4">
      <c r="C1" s="87"/>
      <c r="D1" s="87" t="s">
        <v>283</v>
      </c>
      <c r="E1" s="111"/>
    </row>
    <row r="2" spans="3:5" ht="30" customHeight="1" x14ac:dyDescent="0.25">
      <c r="C2" s="111"/>
      <c r="D2" s="577" t="s">
        <v>1336</v>
      </c>
      <c r="E2" s="111"/>
    </row>
    <row r="3" spans="3:5" ht="22.5" customHeight="1" thickBot="1" x14ac:dyDescent="0.45">
      <c r="C3" s="95"/>
      <c r="D3" s="179" t="s">
        <v>1244</v>
      </c>
      <c r="E3" s="111"/>
    </row>
    <row r="4" spans="3:5" s="63" customFormat="1" ht="65.099999999999994" customHeight="1" thickBot="1" x14ac:dyDescent="0.4">
      <c r="C4" s="202" t="s">
        <v>425</v>
      </c>
      <c r="D4" s="202" t="s">
        <v>424</v>
      </c>
      <c r="E4" s="863" t="s">
        <v>1252</v>
      </c>
    </row>
    <row r="5" spans="3:5" ht="24.95" customHeight="1" x14ac:dyDescent="0.3">
      <c r="C5" s="188" t="s">
        <v>849</v>
      </c>
      <c r="D5" s="883" t="s">
        <v>284</v>
      </c>
      <c r="E5" s="881">
        <v>45000</v>
      </c>
    </row>
    <row r="6" spans="3:5" ht="24.95" customHeight="1" x14ac:dyDescent="0.3">
      <c r="C6" s="191" t="s">
        <v>850</v>
      </c>
      <c r="D6" s="884" t="s">
        <v>285</v>
      </c>
      <c r="E6" s="882">
        <v>2984</v>
      </c>
    </row>
    <row r="7" spans="3:5" ht="24.95" customHeight="1" x14ac:dyDescent="0.3">
      <c r="C7" s="191" t="s">
        <v>851</v>
      </c>
      <c r="D7" s="884" t="s">
        <v>429</v>
      </c>
      <c r="E7" s="882"/>
    </row>
    <row r="8" spans="3:5" ht="24.95" customHeight="1" x14ac:dyDescent="0.3">
      <c r="C8" s="191" t="s">
        <v>852</v>
      </c>
      <c r="D8" s="884" t="s">
        <v>286</v>
      </c>
      <c r="E8" s="882">
        <v>105</v>
      </c>
    </row>
    <row r="9" spans="3:5" ht="24.95" customHeight="1" x14ac:dyDescent="0.3">
      <c r="C9" s="191" t="s">
        <v>853</v>
      </c>
      <c r="D9" s="884" t="s">
        <v>271</v>
      </c>
      <c r="E9" s="882"/>
    </row>
    <row r="10" spans="3:5" ht="24.95" customHeight="1" x14ac:dyDescent="0.3">
      <c r="C10" s="191" t="s">
        <v>854</v>
      </c>
      <c r="D10" s="884" t="s">
        <v>276</v>
      </c>
      <c r="E10" s="882">
        <v>200</v>
      </c>
    </row>
    <row r="11" spans="3:5" ht="24.95" customHeight="1" x14ac:dyDescent="0.3">
      <c r="C11" s="191" t="s">
        <v>855</v>
      </c>
      <c r="D11" s="884" t="s">
        <v>272</v>
      </c>
      <c r="E11" s="882"/>
    </row>
    <row r="12" spans="3:5" ht="24.95" customHeight="1" x14ac:dyDescent="0.3">
      <c r="C12" s="191" t="s">
        <v>1240</v>
      </c>
      <c r="D12" s="884" t="s">
        <v>238</v>
      </c>
      <c r="E12" s="882">
        <v>64</v>
      </c>
    </row>
    <row r="13" spans="3:5" ht="24.95" customHeight="1" x14ac:dyDescent="0.3">
      <c r="C13" s="191" t="s">
        <v>1241</v>
      </c>
      <c r="D13" s="884" t="s">
        <v>255</v>
      </c>
      <c r="E13" s="882"/>
    </row>
    <row r="14" spans="3:5" ht="24.95" customHeight="1" x14ac:dyDescent="0.3">
      <c r="C14" s="191" t="s">
        <v>1242</v>
      </c>
      <c r="D14" s="884" t="s">
        <v>209</v>
      </c>
      <c r="E14" s="882"/>
    </row>
    <row r="15" spans="3:5" ht="24.95" customHeight="1" x14ac:dyDescent="0.3">
      <c r="C15" s="191" t="s">
        <v>1243</v>
      </c>
      <c r="D15" s="884" t="s">
        <v>36</v>
      </c>
      <c r="E15" s="882">
        <v>64</v>
      </c>
    </row>
    <row r="16" spans="3:5" s="44" customFormat="1" ht="24.95" customHeight="1" x14ac:dyDescent="0.3">
      <c r="C16" s="211" t="s">
        <v>856</v>
      </c>
      <c r="D16" s="885" t="s">
        <v>50</v>
      </c>
      <c r="E16" s="882">
        <v>186</v>
      </c>
    </row>
    <row r="17" spans="3:5" ht="24.95" customHeight="1" x14ac:dyDescent="0.3">
      <c r="C17" s="191" t="s">
        <v>857</v>
      </c>
      <c r="D17" s="884" t="s">
        <v>287</v>
      </c>
      <c r="E17" s="882"/>
    </row>
    <row r="18" spans="3:5" ht="24.95" customHeight="1" x14ac:dyDescent="0.3">
      <c r="C18" s="191" t="s">
        <v>858</v>
      </c>
      <c r="D18" s="884" t="s">
        <v>288</v>
      </c>
      <c r="E18" s="882">
        <v>375</v>
      </c>
    </row>
    <row r="19" spans="3:5" ht="24.95" customHeight="1" x14ac:dyDescent="0.3">
      <c r="C19" s="191" t="s">
        <v>859</v>
      </c>
      <c r="D19" s="884" t="s">
        <v>261</v>
      </c>
      <c r="E19" s="882">
        <v>97</v>
      </c>
    </row>
    <row r="20" spans="3:5" ht="24.95" customHeight="1" x14ac:dyDescent="0.3">
      <c r="C20" s="191" t="s">
        <v>860</v>
      </c>
      <c r="D20" s="884" t="s">
        <v>505</v>
      </c>
      <c r="E20" s="882">
        <v>75</v>
      </c>
    </row>
    <row r="21" spans="3:5" ht="24.95" customHeight="1" x14ac:dyDescent="0.3">
      <c r="C21" s="191" t="s">
        <v>861</v>
      </c>
      <c r="D21" s="884" t="s">
        <v>210</v>
      </c>
      <c r="E21" s="882"/>
    </row>
    <row r="22" spans="3:5" ht="24.95" customHeight="1" thickBot="1" x14ac:dyDescent="0.35">
      <c r="C22" s="522" t="s">
        <v>862</v>
      </c>
      <c r="D22" s="886" t="s">
        <v>480</v>
      </c>
      <c r="E22" s="887"/>
    </row>
    <row r="23" spans="3:5" ht="18.75" thickBot="1" x14ac:dyDescent="0.4">
      <c r="C23" s="523"/>
      <c r="D23" s="219" t="s">
        <v>282</v>
      </c>
      <c r="E23" s="888">
        <f t="shared" ref="E23" si="0">SUM(E5:E22)</f>
        <v>49150</v>
      </c>
    </row>
    <row r="25" spans="3:5" ht="21" x14ac:dyDescent="0.4">
      <c r="D25" s="225"/>
    </row>
  </sheetData>
  <phoneticPr fontId="20" type="noConversion"/>
  <pageMargins left="0.75" right="0.75" top="1" bottom="1" header="0.5" footer="0.5"/>
  <pageSetup paperSize="5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ColWidth="9" defaultRowHeight="15" x14ac:dyDescent="0.25"/>
  <cols>
    <col min="1" max="1" width="15.5703125" style="44" customWidth="1"/>
    <col min="2" max="2" width="54.5703125" style="44" customWidth="1"/>
    <col min="3" max="3" width="17.85546875" style="608" customWidth="1"/>
    <col min="4" max="4" width="9.85546875" style="44" bestFit="1" customWidth="1"/>
    <col min="5" max="16384" width="9" style="44"/>
  </cols>
  <sheetData>
    <row r="1" spans="1:3" ht="22.5" x14ac:dyDescent="0.4">
      <c r="A1" s="249"/>
      <c r="B1" s="249" t="s">
        <v>383</v>
      </c>
      <c r="C1" s="6"/>
    </row>
    <row r="2" spans="1:3" ht="22.5" x14ac:dyDescent="0.4">
      <c r="A2" s="6"/>
      <c r="B2" s="577" t="s">
        <v>1336</v>
      </c>
      <c r="C2" s="6"/>
    </row>
    <row r="3" spans="1:3" ht="23.25" thickBot="1" x14ac:dyDescent="0.45">
      <c r="A3" s="95"/>
      <c r="B3" s="179" t="s">
        <v>1244</v>
      </c>
      <c r="C3" s="6"/>
    </row>
    <row r="4" spans="1:3" ht="65.099999999999994" customHeight="1" thickBot="1" x14ac:dyDescent="0.4">
      <c r="A4" s="202" t="s">
        <v>425</v>
      </c>
      <c r="B4" s="202" t="s">
        <v>424</v>
      </c>
      <c r="C4" s="816" t="s">
        <v>1245</v>
      </c>
    </row>
    <row r="5" spans="1:3" ht="24.95" customHeight="1" x14ac:dyDescent="0.3">
      <c r="A5" s="185" t="s">
        <v>863</v>
      </c>
      <c r="B5" s="817" t="s">
        <v>258</v>
      </c>
      <c r="C5" s="822">
        <v>5000</v>
      </c>
    </row>
    <row r="6" spans="1:3" ht="24.95" customHeight="1" x14ac:dyDescent="0.3">
      <c r="A6" s="186" t="s">
        <v>864</v>
      </c>
      <c r="B6" s="818" t="s">
        <v>37</v>
      </c>
      <c r="C6" s="807">
        <v>66625</v>
      </c>
    </row>
    <row r="7" spans="1:3" ht="24.95" customHeight="1" x14ac:dyDescent="0.3">
      <c r="A7" s="186" t="s">
        <v>865</v>
      </c>
      <c r="B7" s="818" t="s">
        <v>38</v>
      </c>
      <c r="C7" s="807"/>
    </row>
    <row r="8" spans="1:3" ht="24.95" customHeight="1" x14ac:dyDescent="0.3">
      <c r="A8" s="186" t="s">
        <v>866</v>
      </c>
      <c r="B8" s="818" t="s">
        <v>39</v>
      </c>
      <c r="C8" s="807">
        <v>484152</v>
      </c>
    </row>
    <row r="9" spans="1:3" ht="24.95" customHeight="1" x14ac:dyDescent="0.3">
      <c r="A9" s="186" t="s">
        <v>867</v>
      </c>
      <c r="B9" s="818" t="s">
        <v>40</v>
      </c>
      <c r="C9" s="807">
        <v>5000</v>
      </c>
    </row>
    <row r="10" spans="1:3" ht="24.95" customHeight="1" x14ac:dyDescent="0.3">
      <c r="A10" s="186" t="s">
        <v>868</v>
      </c>
      <c r="B10" s="818" t="s">
        <v>41</v>
      </c>
      <c r="C10" s="807">
        <v>67677</v>
      </c>
    </row>
    <row r="11" spans="1:3" ht="24.95" customHeight="1" x14ac:dyDescent="0.3">
      <c r="A11" s="186" t="s">
        <v>869</v>
      </c>
      <c r="B11" s="818" t="s">
        <v>42</v>
      </c>
      <c r="C11" s="807">
        <v>119184</v>
      </c>
    </row>
    <row r="12" spans="1:3" ht="24.95" customHeight="1" x14ac:dyDescent="0.3">
      <c r="A12" s="186" t="s">
        <v>870</v>
      </c>
      <c r="B12" s="818" t="s">
        <v>43</v>
      </c>
      <c r="C12" s="807">
        <v>1603</v>
      </c>
    </row>
    <row r="13" spans="1:3" ht="24.95" customHeight="1" x14ac:dyDescent="0.3">
      <c r="A13" s="186" t="s">
        <v>871</v>
      </c>
      <c r="B13" s="818" t="s">
        <v>44</v>
      </c>
      <c r="C13" s="807">
        <v>40605</v>
      </c>
    </row>
    <row r="14" spans="1:3" ht="24.95" customHeight="1" x14ac:dyDescent="0.3">
      <c r="A14" s="237" t="s">
        <v>872</v>
      </c>
      <c r="B14" s="571" t="s">
        <v>458</v>
      </c>
      <c r="C14" s="807"/>
    </row>
    <row r="15" spans="1:3" ht="24.95" customHeight="1" x14ac:dyDescent="0.3">
      <c r="A15" s="186" t="s">
        <v>873</v>
      </c>
      <c r="B15" s="818" t="s">
        <v>205</v>
      </c>
      <c r="C15" s="807">
        <v>1440</v>
      </c>
    </row>
    <row r="16" spans="1:3" ht="24.95" customHeight="1" x14ac:dyDescent="0.3">
      <c r="A16" s="186" t="s">
        <v>874</v>
      </c>
      <c r="B16" s="818" t="s">
        <v>399</v>
      </c>
      <c r="C16" s="807">
        <v>163</v>
      </c>
    </row>
    <row r="17" spans="1:3" ht="24.95" customHeight="1" x14ac:dyDescent="0.3">
      <c r="A17" s="186" t="s">
        <v>875</v>
      </c>
      <c r="B17" s="819" t="s">
        <v>264</v>
      </c>
      <c r="C17" s="807">
        <v>138</v>
      </c>
    </row>
    <row r="18" spans="1:3" ht="24.95" customHeight="1" x14ac:dyDescent="0.3">
      <c r="A18" s="186" t="s">
        <v>876</v>
      </c>
      <c r="B18" s="818" t="s">
        <v>63</v>
      </c>
      <c r="C18" s="807">
        <v>100</v>
      </c>
    </row>
    <row r="19" spans="1:3" ht="24.95" customHeight="1" x14ac:dyDescent="0.3">
      <c r="A19" s="186" t="s">
        <v>877</v>
      </c>
      <c r="B19" s="818" t="s">
        <v>506</v>
      </c>
      <c r="C19" s="807">
        <v>1907</v>
      </c>
    </row>
    <row r="20" spans="1:3" ht="24.95" customHeight="1" x14ac:dyDescent="0.3">
      <c r="A20" s="186" t="s">
        <v>878</v>
      </c>
      <c r="B20" s="818" t="s">
        <v>265</v>
      </c>
      <c r="C20" s="807">
        <v>203</v>
      </c>
    </row>
    <row r="21" spans="1:3" ht="24.95" customHeight="1" x14ac:dyDescent="0.3">
      <c r="A21" s="186" t="s">
        <v>879</v>
      </c>
      <c r="B21" s="818" t="s">
        <v>263</v>
      </c>
      <c r="C21" s="807"/>
    </row>
    <row r="22" spans="1:3" ht="24.95" customHeight="1" x14ac:dyDescent="0.3">
      <c r="A22" s="186" t="s">
        <v>880</v>
      </c>
      <c r="B22" s="818" t="s">
        <v>32</v>
      </c>
      <c r="C22" s="807">
        <v>4025</v>
      </c>
    </row>
    <row r="23" spans="1:3" ht="24.95" customHeight="1" x14ac:dyDescent="0.3">
      <c r="A23" s="186" t="s">
        <v>881</v>
      </c>
      <c r="B23" s="818" t="s">
        <v>71</v>
      </c>
      <c r="C23" s="807">
        <v>705</v>
      </c>
    </row>
    <row r="24" spans="1:3" ht="24.95" customHeight="1" x14ac:dyDescent="0.3">
      <c r="A24" s="183" t="s">
        <v>882</v>
      </c>
      <c r="B24" s="573" t="s">
        <v>103</v>
      </c>
      <c r="C24" s="807"/>
    </row>
    <row r="25" spans="1:3" ht="24.95" customHeight="1" x14ac:dyDescent="0.3">
      <c r="A25" s="183" t="s">
        <v>883</v>
      </c>
      <c r="B25" s="573" t="s">
        <v>207</v>
      </c>
      <c r="C25" s="807">
        <v>3000</v>
      </c>
    </row>
    <row r="26" spans="1:3" ht="24.95" customHeight="1" x14ac:dyDescent="0.3">
      <c r="A26" s="186" t="s">
        <v>884</v>
      </c>
      <c r="B26" s="818" t="s">
        <v>64</v>
      </c>
      <c r="C26" s="807">
        <v>2700</v>
      </c>
    </row>
    <row r="27" spans="1:3" ht="24.95" customHeight="1" x14ac:dyDescent="0.3">
      <c r="A27" s="186" t="s">
        <v>885</v>
      </c>
      <c r="B27" s="818" t="s">
        <v>442</v>
      </c>
      <c r="C27" s="807">
        <v>3800</v>
      </c>
    </row>
    <row r="28" spans="1:3" ht="24.95" customHeight="1" x14ac:dyDescent="0.3">
      <c r="A28" s="186" t="s">
        <v>886</v>
      </c>
      <c r="B28" s="818" t="s">
        <v>266</v>
      </c>
      <c r="C28" s="807"/>
    </row>
    <row r="29" spans="1:3" ht="24.95" customHeight="1" x14ac:dyDescent="0.3">
      <c r="A29" s="186" t="s">
        <v>887</v>
      </c>
      <c r="B29" s="818" t="s">
        <v>45</v>
      </c>
      <c r="C29" s="807">
        <v>1000</v>
      </c>
    </row>
    <row r="30" spans="1:3" ht="24.95" customHeight="1" x14ac:dyDescent="0.3">
      <c r="A30" s="186" t="s">
        <v>888</v>
      </c>
      <c r="B30" s="818" t="s">
        <v>65</v>
      </c>
      <c r="C30" s="807">
        <v>19000</v>
      </c>
    </row>
    <row r="31" spans="1:3" ht="24.95" customHeight="1" x14ac:dyDescent="0.3">
      <c r="A31" s="186" t="s">
        <v>889</v>
      </c>
      <c r="B31" s="818" t="s">
        <v>66</v>
      </c>
      <c r="C31" s="807"/>
    </row>
    <row r="32" spans="1:3" ht="24.95" customHeight="1" x14ac:dyDescent="0.3">
      <c r="A32" s="186" t="s">
        <v>890</v>
      </c>
      <c r="B32" s="818" t="s">
        <v>35</v>
      </c>
      <c r="C32" s="807">
        <v>2500</v>
      </c>
    </row>
    <row r="33" spans="1:3" s="98" customFormat="1" ht="24.95" customHeight="1" x14ac:dyDescent="0.3">
      <c r="A33" s="186" t="s">
        <v>891</v>
      </c>
      <c r="B33" s="818" t="s">
        <v>208</v>
      </c>
      <c r="C33" s="809"/>
    </row>
    <row r="34" spans="1:3" s="98" customFormat="1" ht="24.95" customHeight="1" x14ac:dyDescent="0.3">
      <c r="A34" s="186" t="s">
        <v>892</v>
      </c>
      <c r="B34" s="818" t="s">
        <v>46</v>
      </c>
      <c r="C34" s="809">
        <v>860</v>
      </c>
    </row>
    <row r="35" spans="1:3" s="98" customFormat="1" ht="24.95" customHeight="1" x14ac:dyDescent="0.3">
      <c r="A35" s="186" t="s">
        <v>893</v>
      </c>
      <c r="B35" s="818" t="s">
        <v>238</v>
      </c>
      <c r="C35" s="809">
        <v>92</v>
      </c>
    </row>
    <row r="36" spans="1:3" ht="24.95" customHeight="1" x14ac:dyDescent="0.3">
      <c r="A36" s="186" t="s">
        <v>894</v>
      </c>
      <c r="B36" s="818" t="s">
        <v>255</v>
      </c>
      <c r="C36" s="807">
        <v>1749</v>
      </c>
    </row>
    <row r="37" spans="1:3" ht="24.95" customHeight="1" x14ac:dyDescent="0.3">
      <c r="A37" s="186" t="s">
        <v>895</v>
      </c>
      <c r="B37" s="818" t="s">
        <v>76</v>
      </c>
      <c r="C37" s="807">
        <v>2500</v>
      </c>
    </row>
    <row r="38" spans="1:3" ht="24.95" customHeight="1" x14ac:dyDescent="0.3">
      <c r="A38" s="186" t="s">
        <v>896</v>
      </c>
      <c r="B38" s="818" t="s">
        <v>260</v>
      </c>
      <c r="C38" s="807">
        <v>100</v>
      </c>
    </row>
    <row r="39" spans="1:3" ht="24.95" customHeight="1" x14ac:dyDescent="0.3">
      <c r="A39" s="186" t="s">
        <v>897</v>
      </c>
      <c r="B39" s="818" t="s">
        <v>67</v>
      </c>
      <c r="C39" s="807"/>
    </row>
    <row r="40" spans="1:3" ht="24.95" customHeight="1" x14ac:dyDescent="0.3">
      <c r="A40" s="186" t="s">
        <v>898</v>
      </c>
      <c r="B40" s="818" t="s">
        <v>209</v>
      </c>
      <c r="C40" s="807">
        <v>35000</v>
      </c>
    </row>
    <row r="41" spans="1:3" ht="24.95" customHeight="1" x14ac:dyDescent="0.3">
      <c r="A41" s="237" t="s">
        <v>899</v>
      </c>
      <c r="B41" s="818" t="s">
        <v>437</v>
      </c>
      <c r="C41" s="807">
        <v>960</v>
      </c>
    </row>
    <row r="42" spans="1:3" ht="24.95" customHeight="1" x14ac:dyDescent="0.3">
      <c r="A42" s="186" t="s">
        <v>900</v>
      </c>
      <c r="B42" s="818" t="s">
        <v>36</v>
      </c>
      <c r="C42" s="807">
        <v>17322</v>
      </c>
    </row>
    <row r="43" spans="1:3" ht="24.95" customHeight="1" x14ac:dyDescent="0.3">
      <c r="A43" s="186" t="s">
        <v>901</v>
      </c>
      <c r="B43" s="818" t="s">
        <v>50</v>
      </c>
      <c r="C43" s="807">
        <v>330</v>
      </c>
    </row>
    <row r="44" spans="1:3" ht="24.95" customHeight="1" x14ac:dyDescent="0.3">
      <c r="A44" s="186" t="s">
        <v>902</v>
      </c>
      <c r="B44" s="818" t="s">
        <v>51</v>
      </c>
      <c r="C44" s="807"/>
    </row>
    <row r="45" spans="1:3" ht="24.95" customHeight="1" x14ac:dyDescent="0.3">
      <c r="A45" s="186" t="s">
        <v>903</v>
      </c>
      <c r="B45" s="573" t="s">
        <v>215</v>
      </c>
      <c r="C45" s="807">
        <v>200</v>
      </c>
    </row>
    <row r="46" spans="1:3" ht="24.95" customHeight="1" x14ac:dyDescent="0.3">
      <c r="A46" s="186" t="s">
        <v>904</v>
      </c>
      <c r="B46" s="818" t="s">
        <v>261</v>
      </c>
      <c r="C46" s="807">
        <v>425</v>
      </c>
    </row>
    <row r="47" spans="1:3" ht="24.95" customHeight="1" x14ac:dyDescent="0.3">
      <c r="A47" s="186" t="s">
        <v>905</v>
      </c>
      <c r="B47" s="818" t="s">
        <v>262</v>
      </c>
      <c r="C47" s="807">
        <v>2045</v>
      </c>
    </row>
    <row r="48" spans="1:3" ht="24.95" customHeight="1" x14ac:dyDescent="0.3">
      <c r="A48" s="237" t="s">
        <v>906</v>
      </c>
      <c r="B48" s="818" t="s">
        <v>440</v>
      </c>
      <c r="C48" s="807"/>
    </row>
    <row r="49" spans="1:4" ht="24.95" customHeight="1" x14ac:dyDescent="0.3">
      <c r="A49" s="186" t="s">
        <v>907</v>
      </c>
      <c r="B49" s="818" t="s">
        <v>210</v>
      </c>
      <c r="C49" s="807"/>
    </row>
    <row r="50" spans="1:4" ht="24.95" customHeight="1" x14ac:dyDescent="0.3">
      <c r="A50" s="186" t="s">
        <v>908</v>
      </c>
      <c r="B50" s="818" t="s">
        <v>211</v>
      </c>
      <c r="C50" s="807"/>
    </row>
    <row r="51" spans="1:4" ht="24.95" customHeight="1" x14ac:dyDescent="0.3">
      <c r="A51" s="186" t="s">
        <v>909</v>
      </c>
      <c r="B51" s="818" t="s">
        <v>54</v>
      </c>
      <c r="C51" s="807">
        <v>400</v>
      </c>
    </row>
    <row r="52" spans="1:4" ht="24.95" customHeight="1" x14ac:dyDescent="0.3">
      <c r="A52" s="186" t="s">
        <v>910</v>
      </c>
      <c r="B52" s="820" t="s">
        <v>267</v>
      </c>
      <c r="C52" s="807"/>
    </row>
    <row r="53" spans="1:4" ht="24.95" customHeight="1" x14ac:dyDescent="0.3">
      <c r="A53" s="186" t="s">
        <v>911</v>
      </c>
      <c r="B53" s="819"/>
      <c r="C53" s="807"/>
    </row>
    <row r="54" spans="1:4" ht="24.95" customHeight="1" x14ac:dyDescent="0.3">
      <c r="A54" s="237" t="s">
        <v>912</v>
      </c>
      <c r="B54" s="819" t="s">
        <v>441</v>
      </c>
      <c r="C54" s="807">
        <v>108</v>
      </c>
    </row>
    <row r="55" spans="1:4" s="98" customFormat="1" ht="24.95" customHeight="1" x14ac:dyDescent="0.3">
      <c r="A55" s="186" t="s">
        <v>913</v>
      </c>
      <c r="B55" s="818" t="s">
        <v>56</v>
      </c>
      <c r="C55" s="809"/>
    </row>
    <row r="56" spans="1:4" ht="24.95" customHeight="1" x14ac:dyDescent="0.3">
      <c r="A56" s="186" t="s">
        <v>914</v>
      </c>
      <c r="B56" s="571" t="s">
        <v>256</v>
      </c>
      <c r="C56" s="807">
        <v>0</v>
      </c>
    </row>
    <row r="57" spans="1:4" ht="24.95" customHeight="1" x14ac:dyDescent="0.3">
      <c r="A57" s="543" t="s">
        <v>1246</v>
      </c>
      <c r="B57" s="574" t="s">
        <v>530</v>
      </c>
      <c r="C57" s="807">
        <v>6000</v>
      </c>
    </row>
    <row r="58" spans="1:4" ht="24.95" customHeight="1" thickBot="1" x14ac:dyDescent="0.35">
      <c r="A58" s="727" t="s">
        <v>915</v>
      </c>
      <c r="B58" s="821" t="s">
        <v>390</v>
      </c>
      <c r="C58" s="810"/>
    </row>
    <row r="59" spans="1:4" ht="24.95" customHeight="1" thickBot="1" x14ac:dyDescent="0.4">
      <c r="A59" s="459"/>
      <c r="B59" s="460" t="s">
        <v>282</v>
      </c>
      <c r="C59" s="872">
        <f t="shared" ref="C59" si="0">SUM(C5:C58)</f>
        <v>898618</v>
      </c>
      <c r="D59" s="608"/>
    </row>
    <row r="60" spans="1:4" ht="24.95" customHeight="1" x14ac:dyDescent="0.35">
      <c r="A60" s="59"/>
      <c r="B60" s="278"/>
    </row>
    <row r="61" spans="1:4" ht="15.75" hidden="1" x14ac:dyDescent="0.3">
      <c r="B61" s="57"/>
    </row>
    <row r="62" spans="1:4" ht="15.75" hidden="1" x14ac:dyDescent="0.3">
      <c r="B62" s="57"/>
    </row>
    <row r="63" spans="1:4" ht="18" hidden="1" x14ac:dyDescent="0.35">
      <c r="B63" s="58"/>
    </row>
  </sheetData>
  <phoneticPr fontId="0" type="noConversion"/>
  <printOptions horizontalCentered="1"/>
  <pageMargins left="0" right="0" top="0.5" bottom="0.5" header="0.3" footer="0.3"/>
  <pageSetup paperSize="5" fitToHeight="0" orientation="portrait" r:id="rId1"/>
  <headerFoot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B3" sqref="B3"/>
    </sheetView>
  </sheetViews>
  <sheetFormatPr defaultRowHeight="15" x14ac:dyDescent="0.25"/>
  <cols>
    <col min="1" max="1" width="19" bestFit="1" customWidth="1"/>
    <col min="2" max="2" width="44.140625" customWidth="1"/>
    <col min="3" max="3" width="34.85546875" customWidth="1"/>
  </cols>
  <sheetData>
    <row r="1" spans="1:3" s="44" customFormat="1" ht="22.5" x14ac:dyDescent="0.4">
      <c r="A1" s="249"/>
      <c r="B1" s="249" t="s">
        <v>476</v>
      </c>
      <c r="C1" s="6"/>
    </row>
    <row r="2" spans="1:3" s="44" customFormat="1" ht="22.5" x14ac:dyDescent="0.4">
      <c r="A2" s="6"/>
      <c r="B2" s="577" t="s">
        <v>1336</v>
      </c>
      <c r="C2" s="6"/>
    </row>
    <row r="3" spans="1:3" s="44" customFormat="1" ht="23.25" thickBot="1" x14ac:dyDescent="0.45">
      <c r="A3" s="7"/>
      <c r="B3" s="179" t="s">
        <v>1244</v>
      </c>
      <c r="C3" s="6"/>
    </row>
    <row r="4" spans="1:3" s="44" customFormat="1" ht="65.099999999999994" customHeight="1" thickBot="1" x14ac:dyDescent="0.4">
      <c r="A4" s="202" t="s">
        <v>425</v>
      </c>
      <c r="B4" s="202" t="s">
        <v>424</v>
      </c>
      <c r="C4" s="889" t="s">
        <v>1252</v>
      </c>
    </row>
    <row r="5" spans="1:3" ht="19.5" thickBot="1" x14ac:dyDescent="0.35">
      <c r="A5" s="268" t="s">
        <v>916</v>
      </c>
      <c r="B5" s="268" t="s">
        <v>475</v>
      </c>
      <c r="C5" s="890">
        <v>30500</v>
      </c>
    </row>
    <row r="6" spans="1:3" s="223" customFormat="1" ht="19.5" thickBot="1" x14ac:dyDescent="0.35">
      <c r="A6" s="647"/>
      <c r="B6" s="269" t="s">
        <v>282</v>
      </c>
      <c r="C6" s="891">
        <f t="shared" ref="C6" si="0">SUM(C5)</f>
        <v>30500</v>
      </c>
    </row>
    <row r="7" spans="1:3" x14ac:dyDescent="0.25">
      <c r="B7" s="44"/>
    </row>
    <row r="8" spans="1:3" x14ac:dyDescent="0.25">
      <c r="B8" s="634"/>
    </row>
    <row r="9" spans="1:3" x14ac:dyDescent="0.25">
      <c r="B9" s="634"/>
    </row>
  </sheetData>
  <pageMargins left="0.7" right="0.7" top="0.75" bottom="0.75" header="0.3" footer="0.3"/>
  <pageSetup paperSize="5" scale="92" fitToHeight="0" orientation="portrait" r:id="rId1"/>
  <headerFoot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B3" sqref="B3"/>
    </sheetView>
  </sheetViews>
  <sheetFormatPr defaultRowHeight="15" x14ac:dyDescent="0.25"/>
  <cols>
    <col min="1" max="1" width="16.42578125" customWidth="1"/>
    <col min="2" max="2" width="46" customWidth="1"/>
    <col min="3" max="3" width="18" customWidth="1"/>
  </cols>
  <sheetData>
    <row r="1" spans="1:3" ht="22.5" customHeight="1" x14ac:dyDescent="0.4">
      <c r="A1" s="107"/>
      <c r="B1" s="212" t="s">
        <v>481</v>
      </c>
      <c r="C1" s="207"/>
    </row>
    <row r="2" spans="1:3" ht="30" customHeight="1" x14ac:dyDescent="0.4">
      <c r="A2" s="107"/>
      <c r="B2" s="577" t="s">
        <v>1336</v>
      </c>
      <c r="C2" s="207"/>
    </row>
    <row r="3" spans="1:3" ht="22.5" customHeight="1" thickBot="1" x14ac:dyDescent="0.45">
      <c r="A3" s="108"/>
      <c r="B3" s="179" t="s">
        <v>1244</v>
      </c>
      <c r="C3" s="207"/>
    </row>
    <row r="4" spans="1:3" s="63" customFormat="1" ht="69.95" customHeight="1" thickBot="1" x14ac:dyDescent="0.4">
      <c r="A4" s="202" t="s">
        <v>425</v>
      </c>
      <c r="B4" s="202" t="s">
        <v>424</v>
      </c>
      <c r="C4" s="889" t="s">
        <v>1253</v>
      </c>
    </row>
    <row r="5" spans="1:3" ht="18.75" thickBot="1" x14ac:dyDescent="0.4">
      <c r="A5" s="224" t="s">
        <v>917</v>
      </c>
      <c r="B5" s="213" t="s">
        <v>207</v>
      </c>
      <c r="C5" s="892">
        <v>345000</v>
      </c>
    </row>
    <row r="6" spans="1:3" ht="18.75" thickBot="1" x14ac:dyDescent="0.4">
      <c r="A6" s="894"/>
      <c r="B6" s="895" t="s">
        <v>270</v>
      </c>
      <c r="C6" s="896">
        <f t="shared" ref="C6" si="0">SUM(C5)</f>
        <v>345000</v>
      </c>
    </row>
    <row r="7" spans="1:3" ht="18" x14ac:dyDescent="0.35">
      <c r="A7" s="197"/>
      <c r="B7" s="197"/>
    </row>
    <row r="8" spans="1:3" hidden="1" x14ac:dyDescent="0.25">
      <c r="B8" t="s">
        <v>589</v>
      </c>
    </row>
    <row r="9" spans="1:3" hidden="1" x14ac:dyDescent="0.25">
      <c r="B9" t="s">
        <v>590</v>
      </c>
    </row>
    <row r="10" spans="1:3" hidden="1" x14ac:dyDescent="0.25">
      <c r="B10" t="s">
        <v>591</v>
      </c>
    </row>
    <row r="11" spans="1:3" hidden="1" x14ac:dyDescent="0.25">
      <c r="B11" t="s">
        <v>592</v>
      </c>
    </row>
    <row r="12" spans="1:3" hidden="1" x14ac:dyDescent="0.25">
      <c r="B12" t="s">
        <v>593</v>
      </c>
    </row>
    <row r="17" spans="2:2" hidden="1" x14ac:dyDescent="0.25">
      <c r="B17" s="722" t="s">
        <v>602</v>
      </c>
    </row>
    <row r="18" spans="2:2" hidden="1" x14ac:dyDescent="0.25">
      <c r="B18" s="722" t="s">
        <v>603</v>
      </c>
    </row>
    <row r="19" spans="2:2" hidden="1" x14ac:dyDescent="0.25">
      <c r="B19" s="722" t="s">
        <v>604</v>
      </c>
    </row>
    <row r="20" spans="2:2" hidden="1" x14ac:dyDescent="0.25">
      <c r="B20" s="722" t="s">
        <v>605</v>
      </c>
    </row>
    <row r="21" spans="2:2" hidden="1" x14ac:dyDescent="0.25">
      <c r="B21" s="722" t="s">
        <v>606</v>
      </c>
    </row>
    <row r="22" spans="2:2" hidden="1" x14ac:dyDescent="0.25">
      <c r="B22" s="722" t="s">
        <v>607</v>
      </c>
    </row>
  </sheetData>
  <phoneticPr fontId="20" type="noConversion"/>
  <pageMargins left="0.75" right="0.75" top="1" bottom="1" header="0.5" footer="0.5"/>
  <pageSetup paperSize="5" fitToHeight="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3" sqref="B3"/>
    </sheetView>
  </sheetViews>
  <sheetFormatPr defaultRowHeight="15" x14ac:dyDescent="0.25"/>
  <cols>
    <col min="1" max="1" width="16.28515625" customWidth="1"/>
    <col min="2" max="2" width="45.28515625" customWidth="1"/>
    <col min="3" max="3" width="16.42578125" customWidth="1"/>
  </cols>
  <sheetData>
    <row r="1" spans="1:3" ht="22.5" customHeight="1" x14ac:dyDescent="0.4">
      <c r="A1" s="180"/>
      <c r="B1" s="180" t="s">
        <v>329</v>
      </c>
      <c r="C1" s="697"/>
    </row>
    <row r="2" spans="1:3" ht="24.95" customHeight="1" x14ac:dyDescent="0.4">
      <c r="A2" s="114"/>
      <c r="B2" s="577" t="s">
        <v>1336</v>
      </c>
      <c r="C2" s="697"/>
    </row>
    <row r="3" spans="1:3" ht="22.5" customHeight="1" thickBot="1" x14ac:dyDescent="0.45">
      <c r="A3" s="179"/>
      <c r="B3" s="179" t="s">
        <v>1244</v>
      </c>
      <c r="C3" s="697"/>
    </row>
    <row r="4" spans="1:3" ht="69.95" customHeight="1" thickBot="1" x14ac:dyDescent="0.4">
      <c r="A4" s="202" t="s">
        <v>425</v>
      </c>
      <c r="B4" s="202" t="s">
        <v>424</v>
      </c>
      <c r="C4" s="897" t="s">
        <v>1252</v>
      </c>
    </row>
    <row r="5" spans="1:3" ht="24.95" customHeight="1" x14ac:dyDescent="0.3">
      <c r="A5" s="379" t="s">
        <v>918</v>
      </c>
      <c r="B5" s="380" t="s">
        <v>284</v>
      </c>
      <c r="C5" s="899">
        <v>25231</v>
      </c>
    </row>
    <row r="6" spans="1:3" s="44" customFormat="1" ht="24.95" customHeight="1" x14ac:dyDescent="0.3">
      <c r="A6" s="638" t="s">
        <v>919</v>
      </c>
      <c r="B6" s="639" t="s">
        <v>400</v>
      </c>
      <c r="C6" s="900">
        <v>500</v>
      </c>
    </row>
    <row r="7" spans="1:3" ht="24.95" customHeight="1" x14ac:dyDescent="0.3">
      <c r="A7" s="381" t="s">
        <v>920</v>
      </c>
      <c r="B7" s="382" t="s">
        <v>41</v>
      </c>
      <c r="C7" s="900">
        <v>828</v>
      </c>
    </row>
    <row r="8" spans="1:3" ht="24.95" customHeight="1" x14ac:dyDescent="0.3">
      <c r="A8" s="381" t="s">
        <v>921</v>
      </c>
      <c r="B8" s="382" t="s">
        <v>42</v>
      </c>
      <c r="C8" s="900">
        <v>12360</v>
      </c>
    </row>
    <row r="9" spans="1:3" ht="24.95" customHeight="1" x14ac:dyDescent="0.3">
      <c r="A9" s="381" t="s">
        <v>922</v>
      </c>
      <c r="B9" s="382" t="s">
        <v>330</v>
      </c>
      <c r="C9" s="900">
        <v>1612</v>
      </c>
    </row>
    <row r="10" spans="1:3" ht="24.95" customHeight="1" thickBot="1" x14ac:dyDescent="0.35">
      <c r="A10" s="383" t="s">
        <v>923</v>
      </c>
      <c r="B10" s="384" t="s">
        <v>285</v>
      </c>
      <c r="C10" s="901">
        <v>1969</v>
      </c>
    </row>
    <row r="11" spans="1:3" ht="24.95" customHeight="1" thickBot="1" x14ac:dyDescent="0.4">
      <c r="A11" s="109"/>
      <c r="B11" s="385" t="s">
        <v>282</v>
      </c>
      <c r="C11" s="898">
        <f t="shared" ref="C11" si="0">SUM(C5:C10)</f>
        <v>42500</v>
      </c>
    </row>
  </sheetData>
  <phoneticPr fontId="20" type="noConversion"/>
  <pageMargins left="0.75" right="0.75" top="1" bottom="1" header="0.5" footer="0.5"/>
  <pageSetup paperSize="5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4" sqref="B4"/>
    </sheetView>
  </sheetViews>
  <sheetFormatPr defaultRowHeight="15" x14ac:dyDescent="0.25"/>
  <cols>
    <col min="1" max="1" width="26.140625" customWidth="1"/>
    <col min="2" max="2" width="34.7109375" customWidth="1"/>
    <col min="3" max="3" width="31.85546875" style="116" customWidth="1"/>
  </cols>
  <sheetData>
    <row r="1" spans="1:3" ht="22.5" customHeight="1" x14ac:dyDescent="0.4">
      <c r="A1" s="6" t="s">
        <v>668</v>
      </c>
      <c r="B1" s="6"/>
      <c r="C1" s="767"/>
    </row>
    <row r="2" spans="1:3" ht="22.5" customHeight="1" x14ac:dyDescent="0.4">
      <c r="A2" s="6"/>
      <c r="B2" s="6" t="s">
        <v>1244</v>
      </c>
      <c r="C2" s="767"/>
    </row>
    <row r="3" spans="1:3" ht="22.5" customHeight="1" thickBot="1" x14ac:dyDescent="0.45">
      <c r="A3" s="163"/>
      <c r="B3" s="8" t="s">
        <v>1336</v>
      </c>
      <c r="C3" s="767"/>
    </row>
    <row r="4" spans="1:3" s="63" customFormat="1" ht="69.95" customHeight="1" thickBot="1" x14ac:dyDescent="0.4">
      <c r="A4" s="214" t="s">
        <v>425</v>
      </c>
      <c r="B4" s="215" t="s">
        <v>424</v>
      </c>
      <c r="C4" s="902" t="s">
        <v>670</v>
      </c>
    </row>
    <row r="5" spans="1:3" ht="21" x14ac:dyDescent="0.4">
      <c r="A5" s="904" t="s">
        <v>924</v>
      </c>
      <c r="B5" s="905" t="s">
        <v>291</v>
      </c>
      <c r="C5" s="906">
        <v>30000</v>
      </c>
    </row>
    <row r="6" spans="1:3" ht="21.75" thickBot="1" x14ac:dyDescent="0.45">
      <c r="A6" s="907" t="s">
        <v>1247</v>
      </c>
      <c r="B6" s="908" t="s">
        <v>1248</v>
      </c>
      <c r="C6" s="909">
        <v>27500</v>
      </c>
    </row>
    <row r="7" spans="1:3" s="66" customFormat="1" ht="21.75" thickBot="1" x14ac:dyDescent="0.45">
      <c r="A7" s="910"/>
      <c r="B7" s="911" t="s">
        <v>282</v>
      </c>
      <c r="C7" s="912">
        <f>SUM(C5:C6)</f>
        <v>57500</v>
      </c>
    </row>
    <row r="8" spans="1:3" x14ac:dyDescent="0.25">
      <c r="C8" s="903"/>
    </row>
  </sheetData>
  <pageMargins left="0.7" right="0.7" top="0.75" bottom="0.75" header="0.3" footer="0.3"/>
  <pageSetup paperSize="5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B3" sqref="B3"/>
    </sheetView>
  </sheetViews>
  <sheetFormatPr defaultRowHeight="15" x14ac:dyDescent="0.25"/>
  <cols>
    <col min="1" max="1" width="17.28515625" customWidth="1"/>
    <col min="2" max="2" width="54.140625" customWidth="1"/>
    <col min="3" max="3" width="16" style="53" customWidth="1"/>
  </cols>
  <sheetData>
    <row r="1" spans="1:3" ht="22.5" customHeight="1" x14ac:dyDescent="0.4">
      <c r="A1" s="87"/>
      <c r="B1" s="87" t="s">
        <v>292</v>
      </c>
      <c r="C1" s="633"/>
    </row>
    <row r="2" spans="1:3" ht="33" customHeight="1" x14ac:dyDescent="0.4">
      <c r="A2" s="226"/>
      <c r="B2" s="577" t="s">
        <v>1336</v>
      </c>
      <c r="C2" s="633"/>
    </row>
    <row r="3" spans="1:3" ht="25.15" customHeight="1" thickBot="1" x14ac:dyDescent="0.45">
      <c r="A3" s="227"/>
      <c r="B3" s="179" t="s">
        <v>1254</v>
      </c>
      <c r="C3" s="633"/>
    </row>
    <row r="4" spans="1:3" s="63" customFormat="1" ht="64.900000000000006" customHeight="1" thickBot="1" x14ac:dyDescent="0.45">
      <c r="A4" s="524" t="s">
        <v>425</v>
      </c>
      <c r="B4" s="524" t="s">
        <v>424</v>
      </c>
      <c r="C4" s="913" t="s">
        <v>1252</v>
      </c>
    </row>
    <row r="5" spans="1:3" ht="18" x14ac:dyDescent="0.35">
      <c r="A5" s="228" t="s">
        <v>925</v>
      </c>
      <c r="B5" s="914" t="s">
        <v>284</v>
      </c>
      <c r="C5" s="822">
        <v>51254</v>
      </c>
    </row>
    <row r="6" spans="1:3" ht="18" x14ac:dyDescent="0.35">
      <c r="A6" s="216" t="s">
        <v>926</v>
      </c>
      <c r="B6" s="915" t="s">
        <v>41</v>
      </c>
      <c r="C6" s="807">
        <v>1682</v>
      </c>
    </row>
    <row r="7" spans="1:3" ht="18" x14ac:dyDescent="0.35">
      <c r="A7" s="216" t="s">
        <v>927</v>
      </c>
      <c r="B7" s="915" t="s">
        <v>42</v>
      </c>
      <c r="C7" s="807">
        <v>5628</v>
      </c>
    </row>
    <row r="8" spans="1:3" ht="18" x14ac:dyDescent="0.35">
      <c r="A8" s="216" t="s">
        <v>928</v>
      </c>
      <c r="B8" s="915" t="s">
        <v>43</v>
      </c>
      <c r="C8" s="807">
        <v>84</v>
      </c>
    </row>
    <row r="9" spans="1:3" ht="18" x14ac:dyDescent="0.35">
      <c r="A9" s="216" t="s">
        <v>929</v>
      </c>
      <c r="B9" s="915" t="s">
        <v>285</v>
      </c>
      <c r="C9" s="807">
        <v>3921</v>
      </c>
    </row>
    <row r="10" spans="1:3" ht="18" x14ac:dyDescent="0.35">
      <c r="A10" s="216" t="s">
        <v>930</v>
      </c>
      <c r="B10" s="915" t="s">
        <v>271</v>
      </c>
      <c r="C10" s="807"/>
    </row>
    <row r="11" spans="1:3" ht="18" x14ac:dyDescent="0.35">
      <c r="A11" s="216" t="s">
        <v>931</v>
      </c>
      <c r="B11" s="915" t="s">
        <v>293</v>
      </c>
      <c r="C11" s="807"/>
    </row>
    <row r="12" spans="1:3" ht="18" x14ac:dyDescent="0.35">
      <c r="A12" s="216" t="s">
        <v>932</v>
      </c>
      <c r="B12" s="915" t="s">
        <v>289</v>
      </c>
      <c r="C12" s="807"/>
    </row>
    <row r="13" spans="1:3" ht="18" x14ac:dyDescent="0.35">
      <c r="A13" s="216" t="s">
        <v>933</v>
      </c>
      <c r="B13" s="915" t="s">
        <v>276</v>
      </c>
      <c r="C13" s="807"/>
    </row>
    <row r="14" spans="1:3" ht="18" x14ac:dyDescent="0.35">
      <c r="A14" s="216" t="s">
        <v>934</v>
      </c>
      <c r="B14" s="915" t="s">
        <v>272</v>
      </c>
      <c r="C14" s="807"/>
    </row>
    <row r="15" spans="1:3" ht="18" x14ac:dyDescent="0.35">
      <c r="A15" s="216" t="s">
        <v>935</v>
      </c>
      <c r="B15" s="915" t="s">
        <v>255</v>
      </c>
      <c r="C15" s="807"/>
    </row>
    <row r="16" spans="1:3" ht="18" x14ac:dyDescent="0.35">
      <c r="A16" s="216" t="s">
        <v>936</v>
      </c>
      <c r="B16" s="915" t="s">
        <v>209</v>
      </c>
      <c r="C16" s="807"/>
    </row>
    <row r="17" spans="1:3" ht="18" x14ac:dyDescent="0.35">
      <c r="A17" s="216" t="s">
        <v>937</v>
      </c>
      <c r="B17" s="915" t="s">
        <v>36</v>
      </c>
      <c r="C17" s="807"/>
    </row>
    <row r="18" spans="1:3" ht="18" x14ac:dyDescent="0.35">
      <c r="A18" s="216" t="s">
        <v>938</v>
      </c>
      <c r="B18" s="915" t="s">
        <v>459</v>
      </c>
      <c r="C18" s="807"/>
    </row>
    <row r="19" spans="1:3" ht="18" x14ac:dyDescent="0.35">
      <c r="A19" s="216" t="s">
        <v>939</v>
      </c>
      <c r="B19" s="915" t="s">
        <v>210</v>
      </c>
      <c r="C19" s="807"/>
    </row>
    <row r="20" spans="1:3" ht="18" x14ac:dyDescent="0.35">
      <c r="A20" s="216" t="s">
        <v>940</v>
      </c>
      <c r="B20" s="915" t="s">
        <v>294</v>
      </c>
      <c r="C20" s="807"/>
    </row>
    <row r="21" spans="1:3" ht="18" x14ac:dyDescent="0.35">
      <c r="A21" s="217" t="s">
        <v>941</v>
      </c>
      <c r="B21" s="915" t="s">
        <v>295</v>
      </c>
      <c r="C21" s="807">
        <v>2295</v>
      </c>
    </row>
    <row r="22" spans="1:3" ht="18" x14ac:dyDescent="0.35">
      <c r="A22" s="216" t="s">
        <v>942</v>
      </c>
      <c r="B22" s="915" t="s">
        <v>669</v>
      </c>
      <c r="C22" s="807">
        <v>1000</v>
      </c>
    </row>
    <row r="23" spans="1:3" ht="18" x14ac:dyDescent="0.35">
      <c r="A23" s="216" t="s">
        <v>943</v>
      </c>
      <c r="B23" s="915" t="s">
        <v>430</v>
      </c>
      <c r="C23" s="807"/>
    </row>
    <row r="24" spans="1:3" ht="18.75" thickBot="1" x14ac:dyDescent="0.4">
      <c r="A24" s="218" t="s">
        <v>944</v>
      </c>
      <c r="B24" s="916" t="s">
        <v>477</v>
      </c>
      <c r="C24" s="810"/>
    </row>
    <row r="25" spans="1:3" s="48" customFormat="1" ht="18.75" thickBot="1" x14ac:dyDescent="0.4">
      <c r="A25" s="461"/>
      <c r="B25" s="462" t="s">
        <v>282</v>
      </c>
      <c r="C25" s="696">
        <f>SUM(C5:C24)</f>
        <v>65864</v>
      </c>
    </row>
    <row r="26" spans="1:3" ht="18.75" hidden="1" thickBot="1" x14ac:dyDescent="0.4">
      <c r="A26" s="386"/>
      <c r="B26" s="385" t="s">
        <v>282</v>
      </c>
    </row>
    <row r="27" spans="1:3" ht="15.75" x14ac:dyDescent="0.3">
      <c r="B27" s="67"/>
    </row>
  </sheetData>
  <phoneticPr fontId="20" type="noConversion"/>
  <pageMargins left="0.75" right="0.75" top="1" bottom="1" header="0.5" footer="0.5"/>
  <pageSetup paperSize="5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23"/>
  <sheetViews>
    <sheetView workbookViewId="0">
      <selection activeCell="C4" sqref="C4"/>
    </sheetView>
  </sheetViews>
  <sheetFormatPr defaultRowHeight="15" x14ac:dyDescent="0.25"/>
  <cols>
    <col min="3" max="3" width="107" bestFit="1" customWidth="1"/>
  </cols>
  <sheetData>
    <row r="3" spans="2:3" ht="21" x14ac:dyDescent="0.35">
      <c r="C3" s="827" t="s">
        <v>1337</v>
      </c>
    </row>
    <row r="5" spans="2:3" ht="18.75" x14ac:dyDescent="0.3">
      <c r="C5" s="828"/>
    </row>
    <row r="6" spans="2:3" ht="18.75" x14ac:dyDescent="0.3">
      <c r="B6" t="s">
        <v>1288</v>
      </c>
      <c r="C6" s="223" t="s">
        <v>1275</v>
      </c>
    </row>
    <row r="7" spans="2:3" ht="18.75" x14ac:dyDescent="0.3">
      <c r="B7" t="s">
        <v>1289</v>
      </c>
      <c r="C7" s="223" t="s">
        <v>1287</v>
      </c>
    </row>
    <row r="8" spans="2:3" ht="18.75" x14ac:dyDescent="0.3">
      <c r="C8" s="223"/>
    </row>
    <row r="9" spans="2:3" ht="18.75" x14ac:dyDescent="0.3">
      <c r="B9" t="s">
        <v>1290</v>
      </c>
      <c r="C9" s="830" t="s">
        <v>1296</v>
      </c>
    </row>
    <row r="10" spans="2:3" ht="18.75" x14ac:dyDescent="0.3">
      <c r="B10" t="s">
        <v>1291</v>
      </c>
      <c r="C10" s="830" t="s">
        <v>1295</v>
      </c>
    </row>
    <row r="12" spans="2:3" ht="18.75" x14ac:dyDescent="0.3">
      <c r="B12" t="s">
        <v>1292</v>
      </c>
      <c r="C12" s="830" t="s">
        <v>1297</v>
      </c>
    </row>
    <row r="13" spans="2:3" ht="18.75" x14ac:dyDescent="0.3">
      <c r="B13" t="s">
        <v>1293</v>
      </c>
      <c r="C13" s="223" t="s">
        <v>1294</v>
      </c>
    </row>
    <row r="15" spans="2:3" ht="18.75" x14ac:dyDescent="0.3">
      <c r="B15" t="s">
        <v>1298</v>
      </c>
      <c r="C15" s="223" t="s">
        <v>1314</v>
      </c>
    </row>
    <row r="16" spans="2:3" ht="18.75" x14ac:dyDescent="0.3">
      <c r="C16" s="223" t="s">
        <v>1315</v>
      </c>
    </row>
    <row r="17" spans="2:3" ht="18.75" x14ac:dyDescent="0.3">
      <c r="C17" s="223" t="s">
        <v>1317</v>
      </c>
    </row>
    <row r="18" spans="2:3" ht="18.75" x14ac:dyDescent="0.3">
      <c r="C18" s="223" t="s">
        <v>1318</v>
      </c>
    </row>
    <row r="19" spans="2:3" ht="18.75" x14ac:dyDescent="0.3">
      <c r="C19" s="223" t="s">
        <v>1316</v>
      </c>
    </row>
    <row r="21" spans="2:3" ht="18.75" x14ac:dyDescent="0.3">
      <c r="B21" t="s">
        <v>1327</v>
      </c>
      <c r="C21" s="1060" t="s">
        <v>1328</v>
      </c>
    </row>
    <row r="23" spans="2:3" ht="18.75" x14ac:dyDescent="0.3">
      <c r="B23" t="s">
        <v>1330</v>
      </c>
      <c r="C23" s="1060" t="s">
        <v>1331</v>
      </c>
    </row>
  </sheetData>
  <pageMargins left="0.7" right="0.7" top="0.75" bottom="0.75" header="0.3" footer="0.3"/>
  <pageSetup paperSize="5" scale="77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" sqref="B3"/>
    </sheetView>
  </sheetViews>
  <sheetFormatPr defaultRowHeight="15" x14ac:dyDescent="0.25"/>
  <cols>
    <col min="1" max="1" width="16.85546875" customWidth="1"/>
    <col min="2" max="2" width="43.28515625" customWidth="1"/>
    <col min="3" max="3" width="13.85546875" style="116" bestFit="1" customWidth="1"/>
  </cols>
  <sheetData>
    <row r="1" spans="1:5" ht="22.5" customHeight="1" x14ac:dyDescent="0.25">
      <c r="A1" s="112"/>
      <c r="B1" s="112" t="s">
        <v>1304</v>
      </c>
      <c r="C1" s="768"/>
    </row>
    <row r="2" spans="1:5" ht="30" customHeight="1" x14ac:dyDescent="0.4">
      <c r="A2" s="6"/>
      <c r="B2" s="577" t="s">
        <v>1336</v>
      </c>
      <c r="C2" s="768"/>
      <c r="D2" s="63"/>
    </row>
    <row r="3" spans="1:5" ht="22.5" customHeight="1" thickBot="1" x14ac:dyDescent="0.45">
      <c r="A3" s="7"/>
      <c r="B3" s="179" t="s">
        <v>1244</v>
      </c>
      <c r="C3" s="768"/>
      <c r="D3" s="223"/>
      <c r="E3" s="223"/>
    </row>
    <row r="4" spans="1:5" s="63" customFormat="1" ht="64.900000000000006" customHeight="1" thickBot="1" x14ac:dyDescent="0.45">
      <c r="A4" s="525" t="s">
        <v>425</v>
      </c>
      <c r="B4" s="525" t="s">
        <v>424</v>
      </c>
      <c r="C4" s="917" t="s">
        <v>1252</v>
      </c>
      <c r="D4" s="223"/>
      <c r="E4" s="642"/>
    </row>
    <row r="5" spans="1:5" ht="24.95" customHeight="1" x14ac:dyDescent="0.35">
      <c r="A5" s="216" t="s">
        <v>953</v>
      </c>
      <c r="B5" s="915" t="s">
        <v>1305</v>
      </c>
      <c r="C5" s="919">
        <v>5000</v>
      </c>
      <c r="D5" s="223"/>
      <c r="E5" s="223"/>
    </row>
    <row r="6" spans="1:5" ht="24.95" customHeight="1" x14ac:dyDescent="0.35">
      <c r="A6" s="216" t="s">
        <v>946</v>
      </c>
      <c r="B6" s="915" t="s">
        <v>41</v>
      </c>
      <c r="C6" s="920"/>
      <c r="D6" s="223"/>
      <c r="E6" s="223"/>
    </row>
    <row r="7" spans="1:5" ht="24.95" customHeight="1" x14ac:dyDescent="0.35">
      <c r="A7" s="216" t="s">
        <v>947</v>
      </c>
      <c r="B7" s="915" t="s">
        <v>355</v>
      </c>
      <c r="C7" s="920"/>
      <c r="D7" s="223"/>
      <c r="E7" s="223"/>
    </row>
    <row r="8" spans="1:5" ht="24.95" customHeight="1" x14ac:dyDescent="0.35">
      <c r="A8" s="216" t="s">
        <v>948</v>
      </c>
      <c r="B8" s="915" t="s">
        <v>43</v>
      </c>
      <c r="C8" s="920"/>
      <c r="D8" s="223"/>
      <c r="E8" s="223"/>
    </row>
    <row r="9" spans="1:5" ht="24.95" customHeight="1" x14ac:dyDescent="0.35">
      <c r="A9" s="216" t="s">
        <v>949</v>
      </c>
      <c r="B9" s="915" t="s">
        <v>285</v>
      </c>
      <c r="C9" s="920"/>
      <c r="D9" s="223"/>
      <c r="E9" s="223"/>
    </row>
    <row r="10" spans="1:5" ht="24.95" customHeight="1" x14ac:dyDescent="0.35">
      <c r="A10" s="216" t="s">
        <v>950</v>
      </c>
      <c r="B10" s="915" t="s">
        <v>417</v>
      </c>
      <c r="C10" s="920"/>
      <c r="D10" s="223"/>
      <c r="E10" s="223"/>
    </row>
    <row r="11" spans="1:5" ht="24.95" customHeight="1" x14ac:dyDescent="0.35">
      <c r="A11" s="216" t="s">
        <v>951</v>
      </c>
      <c r="B11" s="915" t="s">
        <v>255</v>
      </c>
      <c r="C11" s="920"/>
      <c r="D11" s="223"/>
      <c r="E11" s="223"/>
    </row>
    <row r="12" spans="1:5" ht="24.95" customHeight="1" x14ac:dyDescent="0.35">
      <c r="A12" s="216" t="s">
        <v>952</v>
      </c>
      <c r="B12" s="915" t="s">
        <v>209</v>
      </c>
      <c r="C12" s="920"/>
      <c r="D12" s="223"/>
      <c r="E12" s="223"/>
    </row>
    <row r="13" spans="1:5" ht="24.95" customHeight="1" x14ac:dyDescent="0.4">
      <c r="A13" s="216"/>
      <c r="B13" s="915"/>
      <c r="C13" s="921"/>
      <c r="D13" s="643"/>
      <c r="E13" s="223"/>
    </row>
    <row r="14" spans="1:5" ht="24.95" customHeight="1" thickBot="1" x14ac:dyDescent="0.4">
      <c r="A14" s="218"/>
      <c r="B14" s="916"/>
      <c r="C14" s="922"/>
      <c r="D14" s="223"/>
      <c r="E14" s="223"/>
    </row>
    <row r="15" spans="1:5" s="48" customFormat="1" ht="24.95" customHeight="1" thickBot="1" x14ac:dyDescent="0.45">
      <c r="A15" s="173"/>
      <c r="B15" s="219" t="s">
        <v>282</v>
      </c>
      <c r="C15" s="918">
        <f t="shared" ref="C15" si="0">SUM(C5:C14)</f>
        <v>5000</v>
      </c>
      <c r="D15" s="223"/>
      <c r="E15" s="643"/>
    </row>
    <row r="16" spans="1:5" ht="20.100000000000001" customHeight="1" x14ac:dyDescent="0.25"/>
    <row r="17" spans="1:2" ht="15.75" hidden="1" x14ac:dyDescent="0.3">
      <c r="A17" s="69" t="s">
        <v>290</v>
      </c>
      <c r="B17" s="64" t="s">
        <v>300</v>
      </c>
    </row>
    <row r="18" spans="1:2" ht="18.75" x14ac:dyDescent="0.3">
      <c r="A18" s="641"/>
      <c r="B18" s="63"/>
    </row>
    <row r="19" spans="1:2" ht="18.75" x14ac:dyDescent="0.3">
      <c r="A19" s="223"/>
      <c r="B19" s="223"/>
    </row>
    <row r="20" spans="1:2" ht="18.75" x14ac:dyDescent="0.3">
      <c r="A20" s="223"/>
      <c r="B20" s="223"/>
    </row>
    <row r="21" spans="1:2" ht="18.75" x14ac:dyDescent="0.3">
      <c r="A21" s="223"/>
      <c r="B21" s="223"/>
    </row>
    <row r="22" spans="1:2" ht="18.75" x14ac:dyDescent="0.3">
      <c r="A22" s="223"/>
      <c r="B22" s="223"/>
    </row>
    <row r="23" spans="1:2" ht="18.75" x14ac:dyDescent="0.3">
      <c r="A23" s="223"/>
      <c r="B23" s="223"/>
    </row>
    <row r="24" spans="1:2" ht="18.75" x14ac:dyDescent="0.3">
      <c r="A24" s="223"/>
      <c r="B24" s="223"/>
    </row>
    <row r="25" spans="1:2" x14ac:dyDescent="0.25">
      <c r="A25" s="46"/>
      <c r="B25" s="46"/>
    </row>
  </sheetData>
  <pageMargins left="0.7" right="0.7" top="0.75" bottom="0.75" header="0.3" footer="0.3"/>
  <pageSetup paperSize="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3" sqref="B3"/>
    </sheetView>
  </sheetViews>
  <sheetFormatPr defaultRowHeight="15" x14ac:dyDescent="0.25"/>
  <cols>
    <col min="1" max="1" width="16.85546875" customWidth="1"/>
    <col min="2" max="2" width="43.28515625" customWidth="1"/>
    <col min="3" max="3" width="13.85546875" style="116" bestFit="1" customWidth="1"/>
  </cols>
  <sheetData>
    <row r="1" spans="1:5" ht="22.5" customHeight="1" x14ac:dyDescent="0.25">
      <c r="A1" s="112"/>
      <c r="B1" s="112" t="s">
        <v>297</v>
      </c>
      <c r="C1" s="768"/>
    </row>
    <row r="2" spans="1:5" ht="30" customHeight="1" x14ac:dyDescent="0.4">
      <c r="A2" s="6"/>
      <c r="B2" s="577" t="s">
        <v>1336</v>
      </c>
      <c r="C2" s="768"/>
      <c r="D2" s="63"/>
    </row>
    <row r="3" spans="1:5" ht="22.5" customHeight="1" thickBot="1" x14ac:dyDescent="0.45">
      <c r="A3" s="7"/>
      <c r="B3" s="179" t="s">
        <v>1244</v>
      </c>
      <c r="C3" s="768"/>
      <c r="D3" s="223"/>
      <c r="E3" s="223"/>
    </row>
    <row r="4" spans="1:5" s="63" customFormat="1" ht="64.900000000000006" customHeight="1" thickBot="1" x14ac:dyDescent="0.45">
      <c r="A4" s="525" t="s">
        <v>425</v>
      </c>
      <c r="B4" s="525" t="s">
        <v>424</v>
      </c>
      <c r="C4" s="917" t="s">
        <v>1252</v>
      </c>
      <c r="D4" s="223"/>
      <c r="E4" s="642"/>
    </row>
    <row r="5" spans="1:5" ht="24.95" customHeight="1" x14ac:dyDescent="0.35">
      <c r="A5" s="220" t="s">
        <v>945</v>
      </c>
      <c r="B5" s="923" t="s">
        <v>354</v>
      </c>
      <c r="C5" s="919"/>
      <c r="D5" s="223"/>
      <c r="E5" s="223"/>
    </row>
    <row r="6" spans="1:5" ht="24.95" customHeight="1" x14ac:dyDescent="0.35">
      <c r="A6" s="216" t="s">
        <v>946</v>
      </c>
      <c r="B6" s="915" t="s">
        <v>41</v>
      </c>
      <c r="C6" s="920"/>
      <c r="D6" s="223"/>
      <c r="E6" s="223"/>
    </row>
    <row r="7" spans="1:5" ht="24.95" customHeight="1" x14ac:dyDescent="0.35">
      <c r="A7" s="216" t="s">
        <v>947</v>
      </c>
      <c r="B7" s="915" t="s">
        <v>355</v>
      </c>
      <c r="C7" s="920"/>
      <c r="D7" s="223"/>
      <c r="E7" s="223"/>
    </row>
    <row r="8" spans="1:5" ht="24.95" customHeight="1" x14ac:dyDescent="0.35">
      <c r="A8" s="216" t="s">
        <v>948</v>
      </c>
      <c r="B8" s="915" t="s">
        <v>43</v>
      </c>
      <c r="C8" s="920"/>
      <c r="D8" s="223"/>
      <c r="E8" s="223"/>
    </row>
    <row r="9" spans="1:5" ht="24.95" customHeight="1" x14ac:dyDescent="0.35">
      <c r="A9" s="216" t="s">
        <v>949</v>
      </c>
      <c r="B9" s="915" t="s">
        <v>285</v>
      </c>
      <c r="C9" s="920"/>
      <c r="D9" s="223"/>
      <c r="E9" s="223"/>
    </row>
    <row r="10" spans="1:5" ht="24.95" customHeight="1" x14ac:dyDescent="0.35">
      <c r="A10" s="216" t="s">
        <v>950</v>
      </c>
      <c r="B10" s="915" t="s">
        <v>417</v>
      </c>
      <c r="C10" s="920"/>
      <c r="D10" s="223"/>
      <c r="E10" s="223"/>
    </row>
    <row r="11" spans="1:5" ht="24.95" customHeight="1" x14ac:dyDescent="0.35">
      <c r="A11" s="216" t="s">
        <v>951</v>
      </c>
      <c r="B11" s="915" t="s">
        <v>255</v>
      </c>
      <c r="C11" s="920"/>
      <c r="D11" s="223"/>
      <c r="E11" s="223"/>
    </row>
    <row r="12" spans="1:5" ht="24.95" customHeight="1" x14ac:dyDescent="0.35">
      <c r="A12" s="216" t="s">
        <v>952</v>
      </c>
      <c r="B12" s="915" t="s">
        <v>209</v>
      </c>
      <c r="C12" s="920"/>
      <c r="D12" s="223"/>
      <c r="E12" s="223"/>
    </row>
    <row r="13" spans="1:5" ht="24.95" customHeight="1" x14ac:dyDescent="0.4">
      <c r="A13" s="216" t="s">
        <v>953</v>
      </c>
      <c r="B13" s="915" t="s">
        <v>298</v>
      </c>
      <c r="C13" s="1058">
        <f>10957+2800</f>
        <v>13757</v>
      </c>
      <c r="D13" s="643"/>
      <c r="E13" s="223"/>
    </row>
    <row r="14" spans="1:5" ht="24.95" customHeight="1" thickBot="1" x14ac:dyDescent="0.4">
      <c r="A14" s="218" t="s">
        <v>953</v>
      </c>
      <c r="B14" s="916" t="s">
        <v>299</v>
      </c>
      <c r="C14" s="1059">
        <f>6000+1200</f>
        <v>7200</v>
      </c>
      <c r="D14" s="223"/>
      <c r="E14" s="223"/>
    </row>
    <row r="15" spans="1:5" s="48" customFormat="1" ht="24.95" customHeight="1" thickBot="1" x14ac:dyDescent="0.45">
      <c r="A15" s="173"/>
      <c r="B15" s="219" t="s">
        <v>282</v>
      </c>
      <c r="C15" s="918">
        <f t="shared" ref="C15" si="0">SUM(C5:C14)</f>
        <v>20957</v>
      </c>
      <c r="D15" s="223"/>
      <c r="E15" s="643"/>
    </row>
    <row r="16" spans="1:5" ht="20.100000000000001" customHeight="1" x14ac:dyDescent="0.25"/>
    <row r="17" spans="1:2" ht="15.75" hidden="1" x14ac:dyDescent="0.3">
      <c r="A17" s="69" t="s">
        <v>290</v>
      </c>
      <c r="B17" s="64" t="s">
        <v>300</v>
      </c>
    </row>
    <row r="18" spans="1:2" ht="18.75" x14ac:dyDescent="0.3">
      <c r="A18" s="641" t="s">
        <v>495</v>
      </c>
      <c r="B18" s="63"/>
    </row>
    <row r="19" spans="1:2" ht="18.75" x14ac:dyDescent="0.3">
      <c r="A19" s="223"/>
      <c r="B19" s="223"/>
    </row>
    <row r="20" spans="1:2" ht="18.75" x14ac:dyDescent="0.3">
      <c r="A20" s="223"/>
      <c r="B20" s="223"/>
    </row>
    <row r="21" spans="1:2" ht="18.75" x14ac:dyDescent="0.3">
      <c r="A21" s="223"/>
      <c r="B21" s="223"/>
    </row>
    <row r="22" spans="1:2" ht="18.75" x14ac:dyDescent="0.3">
      <c r="A22" s="223"/>
      <c r="B22" s="223"/>
    </row>
    <row r="23" spans="1:2" ht="18.75" x14ac:dyDescent="0.3">
      <c r="A23" s="223"/>
      <c r="B23" s="223"/>
    </row>
    <row r="24" spans="1:2" ht="18.75" x14ac:dyDescent="0.3">
      <c r="A24" s="223"/>
      <c r="B24" s="223"/>
    </row>
    <row r="25" spans="1:2" x14ac:dyDescent="0.25">
      <c r="A25" s="46"/>
      <c r="B25" s="46"/>
    </row>
  </sheetData>
  <phoneticPr fontId="20" type="noConversion"/>
  <pageMargins left="0.75" right="0.75" top="1" bottom="1" header="0.5" footer="0.5"/>
  <pageSetup paperSize="5" fitToHeight="0" orientation="portrait" r:id="rId1"/>
  <headerFooter alignWithMargins="0"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B3" sqref="B3"/>
    </sheetView>
  </sheetViews>
  <sheetFormatPr defaultRowHeight="15" x14ac:dyDescent="0.25"/>
  <cols>
    <col min="1" max="1" width="22.28515625" customWidth="1"/>
    <col min="2" max="2" width="35.7109375" customWidth="1"/>
    <col min="3" max="3" width="16.42578125" style="116" customWidth="1"/>
  </cols>
  <sheetData>
    <row r="1" spans="1:3" ht="22.5" customHeight="1" x14ac:dyDescent="0.4">
      <c r="A1" s="5" t="s">
        <v>301</v>
      </c>
      <c r="B1" s="5"/>
      <c r="C1" s="760"/>
    </row>
    <row r="2" spans="1:3" ht="22.5" customHeight="1" x14ac:dyDescent="0.4">
      <c r="A2" s="6"/>
      <c r="B2" s="114" t="s">
        <v>1336</v>
      </c>
      <c r="C2" s="760"/>
    </row>
    <row r="3" spans="1:3" ht="22.5" customHeight="1" x14ac:dyDescent="0.4">
      <c r="A3" s="7"/>
      <c r="B3" s="640" t="s">
        <v>1244</v>
      </c>
      <c r="C3" s="760"/>
    </row>
    <row r="4" spans="1:3" s="63" customFormat="1" ht="22.5" customHeight="1" thickBot="1" x14ac:dyDescent="0.45">
      <c r="A4" s="61"/>
      <c r="B4" s="62"/>
      <c r="C4" s="769"/>
    </row>
    <row r="5" spans="1:3" s="63" customFormat="1" ht="65.099999999999994" customHeight="1" thickBot="1" x14ac:dyDescent="0.45">
      <c r="A5" s="525" t="s">
        <v>425</v>
      </c>
      <c r="B5" s="525" t="s">
        <v>424</v>
      </c>
      <c r="C5" s="924" t="s">
        <v>1252</v>
      </c>
    </row>
    <row r="6" spans="1:3" ht="18" x14ac:dyDescent="0.35">
      <c r="A6" s="194" t="s">
        <v>954</v>
      </c>
      <c r="B6" s="195" t="s">
        <v>569</v>
      </c>
      <c r="C6" s="903">
        <v>3000</v>
      </c>
    </row>
    <row r="7" spans="1:3" ht="18" x14ac:dyDescent="0.35">
      <c r="A7" s="194" t="s">
        <v>955</v>
      </c>
      <c r="B7" s="195" t="s">
        <v>568</v>
      </c>
      <c r="C7" s="903">
        <v>1895</v>
      </c>
    </row>
    <row r="8" spans="1:3" ht="18" x14ac:dyDescent="0.35">
      <c r="A8" s="194" t="s">
        <v>956</v>
      </c>
      <c r="B8" s="195" t="s">
        <v>635</v>
      </c>
      <c r="C8" s="903">
        <v>1500</v>
      </c>
    </row>
    <row r="9" spans="1:3" ht="18" x14ac:dyDescent="0.35">
      <c r="A9" s="194" t="s">
        <v>957</v>
      </c>
      <c r="B9" s="195" t="s">
        <v>642</v>
      </c>
      <c r="C9" s="903">
        <v>5000</v>
      </c>
    </row>
    <row r="10" spans="1:3" ht="18" x14ac:dyDescent="0.35">
      <c r="A10" s="194" t="s">
        <v>958</v>
      </c>
      <c r="B10" s="195" t="s">
        <v>643</v>
      </c>
      <c r="C10" s="903">
        <v>2500</v>
      </c>
    </row>
    <row r="11" spans="1:3" ht="18" x14ac:dyDescent="0.35">
      <c r="A11" s="194"/>
      <c r="B11" s="195"/>
      <c r="C11" s="903"/>
    </row>
    <row r="12" spans="1:3" ht="18" x14ac:dyDescent="0.35">
      <c r="A12" s="199"/>
      <c r="B12" s="200"/>
      <c r="C12" s="903"/>
    </row>
    <row r="13" spans="1:3" ht="18" x14ac:dyDescent="0.35">
      <c r="A13" s="199"/>
      <c r="B13" s="200"/>
      <c r="C13" s="903"/>
    </row>
    <row r="14" spans="1:3" ht="18" x14ac:dyDescent="0.35">
      <c r="A14" s="199"/>
      <c r="B14" s="200"/>
      <c r="C14" s="903"/>
    </row>
    <row r="15" spans="1:3" ht="18" x14ac:dyDescent="0.35">
      <c r="A15" s="199"/>
      <c r="B15" s="200"/>
      <c r="C15" s="903"/>
    </row>
    <row r="16" spans="1:3" ht="18.75" thickBot="1" x14ac:dyDescent="0.4">
      <c r="A16" s="198"/>
      <c r="B16" s="187"/>
      <c r="C16" s="892"/>
    </row>
    <row r="17" spans="1:3" s="48" customFormat="1" ht="18" x14ac:dyDescent="0.35">
      <c r="A17" s="49"/>
      <c r="B17" s="196" t="s">
        <v>572</v>
      </c>
      <c r="C17" s="893">
        <f t="shared" ref="C17" si="0">SUM(C6:C16)</f>
        <v>13895</v>
      </c>
    </row>
    <row r="19" spans="1:3" ht="15.75" hidden="1" x14ac:dyDescent="0.3">
      <c r="B19" s="64"/>
    </row>
  </sheetData>
  <phoneticPr fontId="20" type="noConversion"/>
  <pageMargins left="0.75" right="0.75" top="1" bottom="1" header="0.5" footer="0.5"/>
  <pageSetup paperSize="5" fitToHeight="0" orientation="portrait" r:id="rId1"/>
  <headerFooter alignWithMargins="0">
    <oddFooter>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workbookViewId="0">
      <selection activeCell="C3" sqref="C3"/>
    </sheetView>
  </sheetViews>
  <sheetFormatPr defaultRowHeight="15" x14ac:dyDescent="0.25"/>
  <cols>
    <col min="1" max="1" width="5.85546875" customWidth="1"/>
    <col min="2" max="2" width="17" customWidth="1"/>
    <col min="3" max="3" width="53.85546875" customWidth="1"/>
    <col min="4" max="4" width="17.7109375" style="53" customWidth="1"/>
  </cols>
  <sheetData>
    <row r="1" spans="2:4" ht="22.5" x14ac:dyDescent="0.4">
      <c r="B1" s="19"/>
      <c r="C1" s="113" t="s">
        <v>109</v>
      </c>
      <c r="D1" s="14"/>
    </row>
    <row r="2" spans="2:4" ht="22.5" x14ac:dyDescent="0.4">
      <c r="B2" s="14"/>
      <c r="C2" s="577" t="s">
        <v>1336</v>
      </c>
      <c r="D2" s="14"/>
    </row>
    <row r="3" spans="2:4" ht="23.25" thickBot="1" x14ac:dyDescent="0.45">
      <c r="B3" s="14"/>
      <c r="C3" s="179" t="s">
        <v>1244</v>
      </c>
      <c r="D3" s="14"/>
    </row>
    <row r="4" spans="2:4" ht="65.099999999999994" customHeight="1" thickBot="1" x14ac:dyDescent="0.45">
      <c r="B4" s="525" t="s">
        <v>434</v>
      </c>
      <c r="C4" s="525" t="s">
        <v>424</v>
      </c>
      <c r="D4" s="862" t="s">
        <v>1252</v>
      </c>
    </row>
    <row r="5" spans="2:4" ht="65.099999999999994" customHeight="1" thickBot="1" x14ac:dyDescent="0.4">
      <c r="B5" s="843" t="s">
        <v>1306</v>
      </c>
      <c r="C5" s="844" t="s">
        <v>1311</v>
      </c>
      <c r="D5" s="934">
        <v>5000</v>
      </c>
    </row>
    <row r="6" spans="2:4" ht="20.100000000000001" customHeight="1" x14ac:dyDescent="0.3">
      <c r="B6" s="229" t="s">
        <v>966</v>
      </c>
      <c r="C6" s="929" t="s">
        <v>218</v>
      </c>
      <c r="D6" s="807">
        <v>40000</v>
      </c>
    </row>
    <row r="7" spans="2:4" ht="49.9" customHeight="1" x14ac:dyDescent="0.3">
      <c r="B7" s="402" t="s">
        <v>965</v>
      </c>
      <c r="C7" s="930" t="s">
        <v>110</v>
      </c>
      <c r="D7" s="807">
        <v>694124</v>
      </c>
    </row>
    <row r="8" spans="2:4" ht="49.9" hidden="1" customHeight="1" x14ac:dyDescent="0.3">
      <c r="B8" s="402"/>
      <c r="C8" s="930"/>
      <c r="D8" s="807"/>
    </row>
    <row r="9" spans="2:4" s="403" customFormat="1" ht="33" hidden="1" customHeight="1" x14ac:dyDescent="0.3">
      <c r="B9" s="404"/>
      <c r="C9" s="931" t="s">
        <v>493</v>
      </c>
      <c r="D9" s="935"/>
    </row>
    <row r="10" spans="2:4" ht="20.100000000000001" customHeight="1" x14ac:dyDescent="0.3">
      <c r="B10" s="230" t="s">
        <v>964</v>
      </c>
      <c r="C10" s="932" t="s">
        <v>111</v>
      </c>
      <c r="D10" s="807">
        <v>129168</v>
      </c>
    </row>
    <row r="11" spans="2:4" ht="20.100000000000001" customHeight="1" x14ac:dyDescent="0.3">
      <c r="B11" s="230" t="s">
        <v>959</v>
      </c>
      <c r="C11" s="932" t="s">
        <v>112</v>
      </c>
      <c r="D11" s="807"/>
    </row>
    <row r="12" spans="2:4" ht="20.100000000000001" customHeight="1" x14ac:dyDescent="0.3">
      <c r="B12" s="231" t="s">
        <v>960</v>
      </c>
      <c r="C12" s="932" t="s">
        <v>219</v>
      </c>
      <c r="D12" s="807"/>
    </row>
    <row r="13" spans="2:4" ht="20.100000000000001" customHeight="1" x14ac:dyDescent="0.3">
      <c r="B13" s="238" t="s">
        <v>961</v>
      </c>
      <c r="C13" s="932" t="s">
        <v>628</v>
      </c>
      <c r="D13" s="807">
        <v>155000</v>
      </c>
    </row>
    <row r="14" spans="2:4" ht="20.100000000000001" customHeight="1" x14ac:dyDescent="0.3">
      <c r="B14" s="230" t="s">
        <v>963</v>
      </c>
      <c r="C14" s="932" t="s">
        <v>113</v>
      </c>
      <c r="D14" s="807"/>
    </row>
    <row r="15" spans="2:4" ht="20.100000000000001" customHeight="1" x14ac:dyDescent="0.3">
      <c r="B15" s="239" t="s">
        <v>962</v>
      </c>
      <c r="C15" s="932" t="s">
        <v>444</v>
      </c>
      <c r="D15" s="807">
        <v>163024</v>
      </c>
    </row>
    <row r="16" spans="2:4" ht="20.100000000000001" customHeight="1" x14ac:dyDescent="0.3">
      <c r="B16" s="239" t="s">
        <v>967</v>
      </c>
      <c r="C16" s="932" t="s">
        <v>629</v>
      </c>
      <c r="D16" s="807"/>
    </row>
    <row r="17" spans="2:4" ht="20.100000000000001" customHeight="1" x14ac:dyDescent="0.3">
      <c r="B17" s="231" t="s">
        <v>968</v>
      </c>
      <c r="C17" s="932" t="s">
        <v>404</v>
      </c>
      <c r="D17" s="807"/>
    </row>
    <row r="18" spans="2:4" ht="20.100000000000001" customHeight="1" x14ac:dyDescent="0.3">
      <c r="B18" s="231" t="s">
        <v>969</v>
      </c>
      <c r="C18" s="932" t="s">
        <v>554</v>
      </c>
      <c r="D18" s="807">
        <v>1500</v>
      </c>
    </row>
    <row r="19" spans="2:4" ht="20.100000000000001" customHeight="1" x14ac:dyDescent="0.3">
      <c r="B19" s="230" t="s">
        <v>970</v>
      </c>
      <c r="C19" s="932" t="s">
        <v>115</v>
      </c>
      <c r="D19" s="807">
        <v>95</v>
      </c>
    </row>
    <row r="20" spans="2:4" ht="20.100000000000001" customHeight="1" x14ac:dyDescent="0.3">
      <c r="B20" s="230" t="s">
        <v>971</v>
      </c>
      <c r="C20" s="932" t="s">
        <v>372</v>
      </c>
      <c r="D20" s="807"/>
    </row>
    <row r="21" spans="2:4" ht="20.100000000000001" customHeight="1" x14ac:dyDescent="0.3">
      <c r="B21" s="230" t="s">
        <v>972</v>
      </c>
      <c r="C21" s="932" t="s">
        <v>91</v>
      </c>
      <c r="D21" s="807">
        <v>491185.5</v>
      </c>
    </row>
    <row r="22" spans="2:4" ht="20.100000000000001" customHeight="1" x14ac:dyDescent="0.3">
      <c r="B22" s="230" t="s">
        <v>973</v>
      </c>
      <c r="C22" s="932" t="s">
        <v>116</v>
      </c>
      <c r="D22" s="807"/>
    </row>
    <row r="23" spans="2:4" ht="20.100000000000001" customHeight="1" x14ac:dyDescent="0.3">
      <c r="B23" s="231" t="s">
        <v>974</v>
      </c>
      <c r="C23" s="932" t="s">
        <v>220</v>
      </c>
      <c r="D23" s="807"/>
    </row>
    <row r="24" spans="2:4" ht="20.100000000000001" customHeight="1" x14ac:dyDescent="0.3">
      <c r="B24" s="231" t="s">
        <v>975</v>
      </c>
      <c r="C24" s="932" t="s">
        <v>221</v>
      </c>
      <c r="D24" s="807">
        <v>13888</v>
      </c>
    </row>
    <row r="25" spans="2:4" ht="20.100000000000001" customHeight="1" x14ac:dyDescent="0.3">
      <c r="B25" s="231" t="s">
        <v>976</v>
      </c>
      <c r="C25" s="932" t="s">
        <v>649</v>
      </c>
      <c r="D25" s="807">
        <v>15408</v>
      </c>
    </row>
    <row r="26" spans="2:4" ht="20.100000000000001" customHeight="1" x14ac:dyDescent="0.3">
      <c r="B26" s="230" t="s">
        <v>977</v>
      </c>
      <c r="C26" s="932" t="s">
        <v>114</v>
      </c>
      <c r="D26" s="807">
        <v>4745</v>
      </c>
    </row>
    <row r="27" spans="2:4" ht="20.100000000000001" customHeight="1" x14ac:dyDescent="0.3">
      <c r="B27" s="238" t="s">
        <v>978</v>
      </c>
      <c r="C27" s="932" t="s">
        <v>445</v>
      </c>
      <c r="D27" s="807"/>
    </row>
    <row r="28" spans="2:4" ht="16.5" thickBot="1" x14ac:dyDescent="0.35">
      <c r="B28" s="232" t="s">
        <v>118</v>
      </c>
      <c r="C28" s="933"/>
      <c r="D28" s="810"/>
    </row>
    <row r="29" spans="2:4" ht="21.75" thickBot="1" x14ac:dyDescent="0.45">
      <c r="B29" s="233"/>
      <c r="C29" s="234" t="s">
        <v>26</v>
      </c>
      <c r="D29" s="926">
        <f>SUM(D5:D28)</f>
        <v>1713137.5</v>
      </c>
    </row>
    <row r="30" spans="2:4" ht="21" x14ac:dyDescent="0.4">
      <c r="B30" s="322"/>
      <c r="C30" s="322"/>
      <c r="D30" s="608"/>
    </row>
    <row r="31" spans="2:4" ht="45" customHeight="1" thickBot="1" x14ac:dyDescent="0.35">
      <c r="B31" s="21" t="s">
        <v>20</v>
      </c>
      <c r="C31" s="20"/>
      <c r="D31" s="608"/>
    </row>
    <row r="32" spans="2:4" ht="20.100000000000001" customHeight="1" x14ac:dyDescent="0.3">
      <c r="B32" s="937" t="s">
        <v>979</v>
      </c>
      <c r="C32" s="938" t="s">
        <v>253</v>
      </c>
      <c r="D32" s="822">
        <v>120000</v>
      </c>
    </row>
    <row r="33" spans="2:6" ht="20.100000000000001" customHeight="1" x14ac:dyDescent="0.3">
      <c r="B33" s="239" t="s">
        <v>980</v>
      </c>
      <c r="C33" s="323" t="s">
        <v>570</v>
      </c>
      <c r="D33" s="807">
        <v>66624</v>
      </c>
    </row>
    <row r="34" spans="2:6" ht="20.100000000000001" customHeight="1" x14ac:dyDescent="0.3">
      <c r="B34" s="230" t="s">
        <v>981</v>
      </c>
      <c r="C34" s="323" t="s">
        <v>1272</v>
      </c>
      <c r="D34" s="807">
        <v>98506</v>
      </c>
    </row>
    <row r="35" spans="2:6" ht="20.100000000000001" customHeight="1" x14ac:dyDescent="0.3">
      <c r="B35" s="230" t="s">
        <v>1235</v>
      </c>
      <c r="C35" s="323" t="s">
        <v>661</v>
      </c>
      <c r="D35" s="807"/>
    </row>
    <row r="36" spans="2:6" ht="20.100000000000001" customHeight="1" thickBot="1" x14ac:dyDescent="0.35">
      <c r="B36" s="230" t="s">
        <v>982</v>
      </c>
      <c r="C36" s="323" t="s">
        <v>254</v>
      </c>
      <c r="D36" s="936">
        <f>'113-Rev and other sources'!C15</f>
        <v>38103</v>
      </c>
    </row>
    <row r="37" spans="2:6" ht="24.95" customHeight="1" thickTop="1" thickBot="1" x14ac:dyDescent="0.4">
      <c r="B37" s="324"/>
      <c r="C37" s="406" t="s">
        <v>24</v>
      </c>
      <c r="D37" s="927">
        <f t="shared" ref="D37" si="0">SUM(D32:D36)</f>
        <v>323233</v>
      </c>
    </row>
    <row r="38" spans="2:6" ht="15.75" thickBot="1" x14ac:dyDescent="0.3">
      <c r="B38" s="20"/>
      <c r="C38" s="20"/>
      <c r="D38" s="608"/>
    </row>
    <row r="39" spans="2:6" ht="22.5" thickTop="1" thickBot="1" x14ac:dyDescent="0.45">
      <c r="B39" s="96" t="s">
        <v>119</v>
      </c>
      <c r="C39" s="97"/>
      <c r="D39" s="928">
        <f t="shared" ref="D39" si="1">D37+D29</f>
        <v>2036370.5</v>
      </c>
      <c r="F39" s="53"/>
    </row>
    <row r="40" spans="2:6" ht="15.75" thickTop="1" x14ac:dyDescent="0.25"/>
  </sheetData>
  <phoneticPr fontId="0" type="noConversion"/>
  <printOptions horizontalCentered="1"/>
  <pageMargins left="0" right="0" top="0.25" bottom="0.5" header="0.3" footer="0.3"/>
  <pageSetup paperSize="5" fitToHeight="0" orientation="portrait" r:id="rId1"/>
  <headerFoot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B1" workbookViewId="0">
      <selection activeCell="C3" sqref="C3"/>
    </sheetView>
  </sheetViews>
  <sheetFormatPr defaultRowHeight="15" x14ac:dyDescent="0.25"/>
  <cols>
    <col min="1" max="1" width="13" hidden="1" customWidth="1"/>
    <col min="2" max="2" width="18.140625" customWidth="1"/>
    <col min="3" max="3" width="50.42578125" customWidth="1"/>
    <col min="4" max="4" width="21.85546875" style="116" customWidth="1"/>
  </cols>
  <sheetData>
    <row r="1" spans="1:4" ht="22.5" x14ac:dyDescent="0.4">
      <c r="A1" s="104"/>
      <c r="B1" s="235" t="s">
        <v>228</v>
      </c>
      <c r="C1" s="13"/>
      <c r="D1" s="6"/>
    </row>
    <row r="2" spans="1:4" ht="22.5" x14ac:dyDescent="0.4">
      <c r="A2" s="106"/>
      <c r="B2" s="6"/>
      <c r="C2" s="577" t="s">
        <v>1336</v>
      </c>
      <c r="D2" s="6"/>
    </row>
    <row r="3" spans="1:4" ht="23.25" thickBot="1" x14ac:dyDescent="0.45">
      <c r="A3" s="105"/>
      <c r="B3" s="95"/>
      <c r="C3" s="179" t="s">
        <v>1244</v>
      </c>
      <c r="D3" s="6"/>
    </row>
    <row r="4" spans="1:4" ht="39.950000000000003" customHeight="1" thickBot="1" x14ac:dyDescent="0.45">
      <c r="B4" s="525" t="s">
        <v>425</v>
      </c>
      <c r="C4" s="525" t="s">
        <v>424</v>
      </c>
      <c r="D4" s="924" t="s">
        <v>1262</v>
      </c>
    </row>
    <row r="5" spans="1:4" ht="15.75" x14ac:dyDescent="0.3">
      <c r="A5" s="102"/>
      <c r="B5" s="528" t="s">
        <v>983</v>
      </c>
      <c r="C5" s="533" t="s">
        <v>39</v>
      </c>
      <c r="D5" s="939">
        <v>1162124</v>
      </c>
    </row>
    <row r="6" spans="1:4" ht="15.75" hidden="1" x14ac:dyDescent="0.3">
      <c r="A6" s="102"/>
      <c r="B6" s="529" t="s">
        <v>34</v>
      </c>
      <c r="C6" s="534" t="s">
        <v>74</v>
      </c>
      <c r="D6" s="940"/>
    </row>
    <row r="7" spans="1:4" ht="15.75" x14ac:dyDescent="0.3">
      <c r="A7" s="102"/>
      <c r="B7" s="529" t="s">
        <v>984</v>
      </c>
      <c r="C7" s="534" t="s">
        <v>40</v>
      </c>
      <c r="D7" s="940">
        <v>15000</v>
      </c>
    </row>
    <row r="8" spans="1:4" ht="15.75" x14ac:dyDescent="0.3">
      <c r="A8" s="102"/>
      <c r="B8" s="529" t="s">
        <v>985</v>
      </c>
      <c r="C8" s="534" t="s">
        <v>41</v>
      </c>
      <c r="D8" s="940">
        <v>38664</v>
      </c>
    </row>
    <row r="9" spans="1:4" ht="15.75" x14ac:dyDescent="0.3">
      <c r="A9" s="102"/>
      <c r="B9" s="529" t="s">
        <v>986</v>
      </c>
      <c r="C9" s="534" t="s">
        <v>42</v>
      </c>
      <c r="D9" s="940">
        <v>195624</v>
      </c>
    </row>
    <row r="10" spans="1:4" ht="15.75" x14ac:dyDescent="0.3">
      <c r="A10" s="102"/>
      <c r="B10" s="529" t="s">
        <v>987</v>
      </c>
      <c r="C10" s="534" t="s">
        <v>43</v>
      </c>
      <c r="D10" s="940">
        <v>1500</v>
      </c>
    </row>
    <row r="11" spans="1:4" ht="15.75" x14ac:dyDescent="0.3">
      <c r="A11" s="102"/>
      <c r="B11" s="529" t="s">
        <v>988</v>
      </c>
      <c r="C11" s="534" t="s">
        <v>223</v>
      </c>
      <c r="D11" s="940">
        <v>87465</v>
      </c>
    </row>
    <row r="12" spans="1:4" s="44" customFormat="1" ht="15.75" x14ac:dyDescent="0.3">
      <c r="A12" s="526"/>
      <c r="B12" s="530" t="s">
        <v>989</v>
      </c>
      <c r="C12" s="535" t="s">
        <v>206</v>
      </c>
      <c r="D12" s="940">
        <v>23626</v>
      </c>
    </row>
    <row r="13" spans="1:4" s="44" customFormat="1" ht="15.75" x14ac:dyDescent="0.3">
      <c r="A13" s="526"/>
      <c r="B13" s="530" t="s">
        <v>990</v>
      </c>
      <c r="C13" s="535" t="s">
        <v>224</v>
      </c>
      <c r="D13" s="940">
        <v>3405</v>
      </c>
    </row>
    <row r="14" spans="1:4" s="44" customFormat="1" ht="15.75" x14ac:dyDescent="0.3">
      <c r="A14" s="526"/>
      <c r="B14" s="530" t="s">
        <v>991</v>
      </c>
      <c r="C14" s="535" t="s">
        <v>271</v>
      </c>
      <c r="D14" s="940">
        <v>1440</v>
      </c>
    </row>
    <row r="15" spans="1:4" s="44" customFormat="1" ht="15.75" x14ac:dyDescent="0.3">
      <c r="A15" s="526"/>
      <c r="B15" s="530" t="s">
        <v>992</v>
      </c>
      <c r="C15" s="535" t="s">
        <v>55</v>
      </c>
      <c r="D15" s="941">
        <v>16123</v>
      </c>
    </row>
    <row r="16" spans="1:4" s="44" customFormat="1" ht="15.75" x14ac:dyDescent="0.3">
      <c r="A16" s="526"/>
      <c r="B16" s="530" t="s">
        <v>993</v>
      </c>
      <c r="C16" s="535" t="s">
        <v>225</v>
      </c>
      <c r="D16" s="941">
        <v>2000</v>
      </c>
    </row>
    <row r="17" spans="1:4" s="44" customFormat="1" ht="15.75" x14ac:dyDescent="0.3">
      <c r="A17" s="526"/>
      <c r="B17" s="530" t="s">
        <v>994</v>
      </c>
      <c r="C17" s="535" t="s">
        <v>403</v>
      </c>
      <c r="D17" s="941">
        <v>5000</v>
      </c>
    </row>
    <row r="18" spans="1:4" s="44" customFormat="1" ht="15.75" x14ac:dyDescent="0.3">
      <c r="A18" s="526"/>
      <c r="B18" s="530" t="s">
        <v>995</v>
      </c>
      <c r="C18" s="535" t="s">
        <v>233</v>
      </c>
      <c r="D18" s="941">
        <v>105000</v>
      </c>
    </row>
    <row r="19" spans="1:4" s="44" customFormat="1" ht="15.75" x14ac:dyDescent="0.3">
      <c r="A19" s="526"/>
      <c r="B19" s="530" t="s">
        <v>996</v>
      </c>
      <c r="C19" s="535" t="s">
        <v>226</v>
      </c>
      <c r="D19" s="940"/>
    </row>
    <row r="20" spans="1:4" s="44" customFormat="1" ht="15.75" hidden="1" x14ac:dyDescent="0.3">
      <c r="A20" s="526"/>
      <c r="B20" s="530" t="s">
        <v>83</v>
      </c>
      <c r="C20" s="535" t="s">
        <v>89</v>
      </c>
      <c r="D20" s="940"/>
    </row>
    <row r="21" spans="1:4" s="44" customFormat="1" ht="15.75" x14ac:dyDescent="0.3">
      <c r="A21" s="526"/>
      <c r="B21" s="531" t="s">
        <v>997</v>
      </c>
      <c r="C21" s="535" t="s">
        <v>89</v>
      </c>
      <c r="D21" s="940"/>
    </row>
    <row r="22" spans="1:4" s="44" customFormat="1" ht="15.75" x14ac:dyDescent="0.3">
      <c r="A22" s="526"/>
      <c r="B22" s="530" t="s">
        <v>998</v>
      </c>
      <c r="C22" s="535" t="s">
        <v>227</v>
      </c>
      <c r="D22" s="941">
        <v>1000</v>
      </c>
    </row>
    <row r="23" spans="1:4" s="44" customFormat="1" ht="15.75" hidden="1" x14ac:dyDescent="0.3">
      <c r="A23" s="526"/>
      <c r="B23" s="532" t="s">
        <v>102</v>
      </c>
      <c r="C23" s="536" t="s">
        <v>103</v>
      </c>
      <c r="D23" s="941"/>
    </row>
    <row r="24" spans="1:4" s="44" customFormat="1" ht="15.75" hidden="1" x14ac:dyDescent="0.3">
      <c r="A24" s="526"/>
      <c r="B24" s="530" t="s">
        <v>199</v>
      </c>
      <c r="C24" s="536" t="s">
        <v>106</v>
      </c>
      <c r="D24" s="941"/>
    </row>
    <row r="25" spans="1:4" s="44" customFormat="1" ht="15.75" x14ac:dyDescent="0.3">
      <c r="A25" s="526"/>
      <c r="B25" s="530" t="s">
        <v>999</v>
      </c>
      <c r="C25" s="536" t="s">
        <v>106</v>
      </c>
      <c r="D25" s="941">
        <v>25000</v>
      </c>
    </row>
    <row r="26" spans="1:4" s="44" customFormat="1" ht="15.75" customHeight="1" x14ac:dyDescent="0.3">
      <c r="A26" s="526"/>
      <c r="B26" s="530" t="s">
        <v>1000</v>
      </c>
      <c r="C26" s="536" t="s">
        <v>207</v>
      </c>
      <c r="D26" s="941">
        <v>25000</v>
      </c>
    </row>
    <row r="27" spans="1:4" s="44" customFormat="1" ht="15.75" hidden="1" x14ac:dyDescent="0.3">
      <c r="A27" s="526"/>
      <c r="B27" s="530" t="s">
        <v>88</v>
      </c>
      <c r="C27" s="535" t="s">
        <v>108</v>
      </c>
      <c r="D27" s="941"/>
    </row>
    <row r="28" spans="1:4" s="44" customFormat="1" ht="15.75" x14ac:dyDescent="0.3">
      <c r="A28" s="526"/>
      <c r="B28" s="530" t="s">
        <v>1001</v>
      </c>
      <c r="C28" s="535" t="s">
        <v>90</v>
      </c>
      <c r="D28" s="941">
        <v>5000</v>
      </c>
    </row>
    <row r="29" spans="1:4" s="44" customFormat="1" ht="15.75" x14ac:dyDescent="0.3">
      <c r="A29" s="526"/>
      <c r="B29" s="530" t="s">
        <v>1002</v>
      </c>
      <c r="C29" s="535" t="s">
        <v>64</v>
      </c>
      <c r="D29" s="940">
        <v>0</v>
      </c>
    </row>
    <row r="30" spans="1:4" s="44" customFormat="1" ht="15.75" x14ac:dyDescent="0.3">
      <c r="A30" s="526"/>
      <c r="B30" s="530" t="s">
        <v>1003</v>
      </c>
      <c r="C30" s="535" t="s">
        <v>216</v>
      </c>
      <c r="D30" s="941">
        <v>250</v>
      </c>
    </row>
    <row r="31" spans="1:4" s="44" customFormat="1" ht="15.75" x14ac:dyDescent="0.3">
      <c r="A31" s="526"/>
      <c r="B31" s="530" t="s">
        <v>1004</v>
      </c>
      <c r="C31" s="535" t="s">
        <v>229</v>
      </c>
      <c r="D31" s="941">
        <v>12000</v>
      </c>
    </row>
    <row r="32" spans="1:4" s="44" customFormat="1" ht="15.75" x14ac:dyDescent="0.3">
      <c r="A32" s="526"/>
      <c r="B32" s="530" t="s">
        <v>1005</v>
      </c>
      <c r="C32" s="535" t="s">
        <v>45</v>
      </c>
      <c r="D32" s="941">
        <v>2750</v>
      </c>
    </row>
    <row r="33" spans="1:4" s="44" customFormat="1" ht="15.75" x14ac:dyDescent="0.3">
      <c r="A33" s="526"/>
      <c r="B33" s="530" t="s">
        <v>1006</v>
      </c>
      <c r="C33" s="535" t="s">
        <v>65</v>
      </c>
      <c r="D33" s="941">
        <v>125463.5</v>
      </c>
    </row>
    <row r="34" spans="1:4" s="44" customFormat="1" ht="15.75" x14ac:dyDescent="0.3">
      <c r="A34" s="526"/>
      <c r="B34" s="530" t="s">
        <v>1007</v>
      </c>
      <c r="C34" s="535" t="s">
        <v>234</v>
      </c>
      <c r="D34" s="940">
        <v>182682.13</v>
      </c>
    </row>
    <row r="35" spans="1:4" s="44" customFormat="1" ht="15.75" x14ac:dyDescent="0.3">
      <c r="A35" s="526"/>
      <c r="B35" s="530" t="s">
        <v>1008</v>
      </c>
      <c r="C35" s="535" t="s">
        <v>66</v>
      </c>
      <c r="D35" s="941">
        <v>1250</v>
      </c>
    </row>
    <row r="36" spans="1:4" s="44" customFormat="1" ht="15.75" x14ac:dyDescent="0.3">
      <c r="A36" s="526"/>
      <c r="B36" s="530" t="s">
        <v>1009</v>
      </c>
      <c r="C36" s="535" t="s">
        <v>35</v>
      </c>
      <c r="D36" s="941">
        <v>25000</v>
      </c>
    </row>
    <row r="37" spans="1:4" s="44" customFormat="1" ht="15.75" x14ac:dyDescent="0.3">
      <c r="A37" s="526"/>
      <c r="B37" s="530" t="s">
        <v>1010</v>
      </c>
      <c r="C37" s="535" t="s">
        <v>239</v>
      </c>
      <c r="D37" s="941">
        <v>2500</v>
      </c>
    </row>
    <row r="38" spans="1:4" s="44" customFormat="1" ht="15.75" x14ac:dyDescent="0.3">
      <c r="A38" s="526"/>
      <c r="B38" s="530" t="s">
        <v>1011</v>
      </c>
      <c r="C38" s="535" t="s">
        <v>46</v>
      </c>
      <c r="D38" s="941">
        <v>12500</v>
      </c>
    </row>
    <row r="39" spans="1:4" s="44" customFormat="1" ht="15.75" x14ac:dyDescent="0.3">
      <c r="A39" s="526"/>
      <c r="B39" s="530" t="s">
        <v>1012</v>
      </c>
      <c r="C39" s="535" t="s">
        <v>238</v>
      </c>
      <c r="D39" s="941">
        <v>25000</v>
      </c>
    </row>
    <row r="40" spans="1:4" s="44" customFormat="1" ht="15.75" hidden="1" x14ac:dyDescent="0.3">
      <c r="A40" s="526"/>
      <c r="B40" s="530" t="s">
        <v>86</v>
      </c>
      <c r="C40" s="535" t="s">
        <v>91</v>
      </c>
      <c r="D40" s="941"/>
    </row>
    <row r="41" spans="1:4" s="44" customFormat="1" ht="15.75" hidden="1" x14ac:dyDescent="0.3">
      <c r="A41" s="526"/>
      <c r="B41" s="530" t="s">
        <v>33</v>
      </c>
      <c r="C41" s="535" t="s">
        <v>48</v>
      </c>
      <c r="D41" s="941"/>
    </row>
    <row r="42" spans="1:4" s="44" customFormat="1" ht="15.75" x14ac:dyDescent="0.3">
      <c r="A42" s="526"/>
      <c r="B42" s="530" t="s">
        <v>1013</v>
      </c>
      <c r="C42" s="537" t="s">
        <v>78</v>
      </c>
      <c r="D42" s="941">
        <v>1000</v>
      </c>
    </row>
    <row r="43" spans="1:4" s="44" customFormat="1" ht="15.75" x14ac:dyDescent="0.3">
      <c r="A43" s="526"/>
      <c r="B43" s="530" t="s">
        <v>1014</v>
      </c>
      <c r="C43" s="535" t="s">
        <v>92</v>
      </c>
      <c r="D43" s="941">
        <v>130000</v>
      </c>
    </row>
    <row r="44" spans="1:4" s="44" customFormat="1" ht="15.75" x14ac:dyDescent="0.3">
      <c r="A44" s="526"/>
      <c r="B44" s="530" t="s">
        <v>1015</v>
      </c>
      <c r="C44" s="535" t="s">
        <v>57</v>
      </c>
      <c r="D44" s="941"/>
    </row>
    <row r="45" spans="1:4" s="44" customFormat="1" ht="15.75" x14ac:dyDescent="0.3">
      <c r="A45" s="526"/>
      <c r="B45" s="530" t="s">
        <v>1016</v>
      </c>
      <c r="C45" s="535" t="s">
        <v>93</v>
      </c>
      <c r="D45" s="941">
        <v>20000</v>
      </c>
    </row>
    <row r="46" spans="1:4" s="44" customFormat="1" ht="15.75" x14ac:dyDescent="0.3">
      <c r="A46" s="526"/>
      <c r="B46" s="530" t="s">
        <v>1017</v>
      </c>
      <c r="C46" s="535" t="s">
        <v>230</v>
      </c>
      <c r="D46" s="941"/>
    </row>
    <row r="47" spans="1:4" s="44" customFormat="1" ht="15.75" x14ac:dyDescent="0.3">
      <c r="A47" s="526"/>
      <c r="B47" s="530" t="s">
        <v>1018</v>
      </c>
      <c r="C47" s="538" t="s">
        <v>494</v>
      </c>
      <c r="D47" s="941"/>
    </row>
    <row r="48" spans="1:4" s="44" customFormat="1" ht="15.75" x14ac:dyDescent="0.3">
      <c r="A48" s="526"/>
      <c r="B48" s="530" t="s">
        <v>1019</v>
      </c>
      <c r="C48" s="538" t="s">
        <v>209</v>
      </c>
      <c r="D48" s="941">
        <v>25000</v>
      </c>
    </row>
    <row r="49" spans="1:4" s="44" customFormat="1" ht="15.75" hidden="1" x14ac:dyDescent="0.3">
      <c r="A49" s="526"/>
      <c r="B49" s="530" t="s">
        <v>30</v>
      </c>
      <c r="C49" s="535" t="s">
        <v>104</v>
      </c>
      <c r="D49" s="941"/>
    </row>
    <row r="50" spans="1:4" s="44" customFormat="1" ht="15.75" hidden="1" x14ac:dyDescent="0.3">
      <c r="A50" s="526"/>
      <c r="B50" s="530" t="s">
        <v>201</v>
      </c>
      <c r="C50" s="535" t="s">
        <v>68</v>
      </c>
      <c r="D50" s="941"/>
    </row>
    <row r="51" spans="1:4" s="44" customFormat="1" ht="15.75" hidden="1" x14ac:dyDescent="0.3">
      <c r="A51" s="526"/>
      <c r="B51" s="530" t="s">
        <v>31</v>
      </c>
      <c r="C51" s="535" t="s">
        <v>69</v>
      </c>
      <c r="D51" s="941"/>
    </row>
    <row r="52" spans="1:4" s="44" customFormat="1" ht="15.75" hidden="1" x14ac:dyDescent="0.3">
      <c r="A52" s="526"/>
      <c r="B52" s="530" t="s">
        <v>202</v>
      </c>
      <c r="C52" s="535" t="s">
        <v>70</v>
      </c>
      <c r="D52" s="941"/>
    </row>
    <row r="53" spans="1:4" s="44" customFormat="1" ht="15.75" x14ac:dyDescent="0.3">
      <c r="A53" s="526"/>
      <c r="B53" s="530" t="s">
        <v>1020</v>
      </c>
      <c r="C53" s="535" t="s">
        <v>436</v>
      </c>
      <c r="D53" s="941">
        <v>500</v>
      </c>
    </row>
    <row r="54" spans="1:4" s="44" customFormat="1" ht="15.75" x14ac:dyDescent="0.3">
      <c r="A54" s="526"/>
      <c r="B54" s="530" t="s">
        <v>1021</v>
      </c>
      <c r="C54" s="535" t="s">
        <v>36</v>
      </c>
      <c r="D54" s="941">
        <v>14466</v>
      </c>
    </row>
    <row r="55" spans="1:4" s="44" customFormat="1" ht="15.75" x14ac:dyDescent="0.3">
      <c r="A55" s="526"/>
      <c r="B55" s="530" t="s">
        <v>1022</v>
      </c>
      <c r="C55" s="535" t="s">
        <v>50</v>
      </c>
      <c r="D55" s="941">
        <v>200</v>
      </c>
    </row>
    <row r="56" spans="1:4" s="44" customFormat="1" ht="15.75" x14ac:dyDescent="0.3">
      <c r="A56" s="526"/>
      <c r="B56" s="530" t="s">
        <v>1023</v>
      </c>
      <c r="C56" s="535" t="s">
        <v>51</v>
      </c>
      <c r="D56" s="941">
        <v>100</v>
      </c>
    </row>
    <row r="57" spans="1:4" s="44" customFormat="1" ht="15.75" hidden="1" x14ac:dyDescent="0.3">
      <c r="A57" s="526"/>
      <c r="B57" s="530" t="s">
        <v>79</v>
      </c>
      <c r="C57" s="535" t="s">
        <v>49</v>
      </c>
      <c r="D57" s="941"/>
    </row>
    <row r="58" spans="1:4" s="44" customFormat="1" ht="15.75" x14ac:dyDescent="0.3">
      <c r="A58" s="526"/>
      <c r="B58" s="530" t="s">
        <v>1024</v>
      </c>
      <c r="C58" s="535" t="s">
        <v>240</v>
      </c>
      <c r="D58" s="941">
        <v>0</v>
      </c>
    </row>
    <row r="59" spans="1:4" s="44" customFormat="1" ht="15.75" hidden="1" x14ac:dyDescent="0.3">
      <c r="A59" s="526"/>
      <c r="B59" s="530" t="s">
        <v>87</v>
      </c>
      <c r="C59" s="535" t="s">
        <v>94</v>
      </c>
      <c r="D59" s="941"/>
    </row>
    <row r="60" spans="1:4" s="44" customFormat="1" ht="15.75" x14ac:dyDescent="0.3">
      <c r="A60" s="526"/>
      <c r="B60" s="530" t="s">
        <v>1025</v>
      </c>
      <c r="C60" s="535" t="s">
        <v>94</v>
      </c>
      <c r="D60" s="941">
        <v>3000</v>
      </c>
    </row>
    <row r="61" spans="1:4" s="44" customFormat="1" ht="15.75" x14ac:dyDescent="0.3">
      <c r="A61" s="526"/>
      <c r="B61" s="530" t="s">
        <v>1026</v>
      </c>
      <c r="C61" s="535" t="s">
        <v>52</v>
      </c>
      <c r="D61" s="941">
        <v>4000</v>
      </c>
    </row>
    <row r="62" spans="1:4" s="44" customFormat="1" ht="15.75" x14ac:dyDescent="0.3">
      <c r="A62" s="526"/>
      <c r="B62" s="530" t="s">
        <v>1027</v>
      </c>
      <c r="C62" s="535" t="s">
        <v>53</v>
      </c>
      <c r="D62" s="941">
        <v>6000</v>
      </c>
    </row>
    <row r="63" spans="1:4" s="44" customFormat="1" ht="15.75" x14ac:dyDescent="0.3">
      <c r="A63" s="526"/>
      <c r="B63" s="531" t="s">
        <v>1028</v>
      </c>
      <c r="C63" s="535" t="s">
        <v>440</v>
      </c>
      <c r="D63" s="941">
        <v>250</v>
      </c>
    </row>
    <row r="64" spans="1:4" s="44" customFormat="1" ht="15.75" x14ac:dyDescent="0.3">
      <c r="A64" s="526"/>
      <c r="B64" s="530" t="s">
        <v>1029</v>
      </c>
      <c r="C64" s="535" t="s">
        <v>232</v>
      </c>
      <c r="D64" s="941"/>
    </row>
    <row r="65" spans="1:4" s="44" customFormat="1" ht="15.75" x14ac:dyDescent="0.3">
      <c r="A65" s="526"/>
      <c r="B65" s="530" t="s">
        <v>1030</v>
      </c>
      <c r="C65" s="535" t="s">
        <v>538</v>
      </c>
      <c r="D65" s="941"/>
    </row>
    <row r="66" spans="1:4" s="44" customFormat="1" ht="15.75" x14ac:dyDescent="0.3">
      <c r="A66" s="526"/>
      <c r="B66" s="530" t="s">
        <v>1031</v>
      </c>
      <c r="C66" s="535" t="s">
        <v>231</v>
      </c>
      <c r="D66" s="941"/>
    </row>
    <row r="67" spans="1:4" s="44" customFormat="1" ht="15.75" x14ac:dyDescent="0.3">
      <c r="A67" s="526"/>
      <c r="B67" s="530" t="s">
        <v>1032</v>
      </c>
      <c r="C67" s="535" t="s">
        <v>662</v>
      </c>
      <c r="D67" s="941">
        <v>77000</v>
      </c>
    </row>
    <row r="68" spans="1:4" s="44" customFormat="1" ht="15.75" hidden="1" x14ac:dyDescent="0.3">
      <c r="A68" s="526"/>
      <c r="B68" s="530" t="s">
        <v>105</v>
      </c>
      <c r="C68" s="535" t="s">
        <v>95</v>
      </c>
      <c r="D68" s="941"/>
    </row>
    <row r="69" spans="1:4" s="44" customFormat="1" ht="15.75" x14ac:dyDescent="0.3">
      <c r="A69" s="526"/>
      <c r="B69" s="530" t="s">
        <v>1033</v>
      </c>
      <c r="C69" s="535" t="s">
        <v>75</v>
      </c>
      <c r="D69" s="941">
        <v>100</v>
      </c>
    </row>
    <row r="70" spans="1:4" s="44" customFormat="1" ht="15.75" hidden="1" x14ac:dyDescent="0.3">
      <c r="A70" s="526"/>
      <c r="B70" s="530" t="s">
        <v>59</v>
      </c>
      <c r="C70" s="535" t="s">
        <v>56</v>
      </c>
      <c r="D70" s="941"/>
    </row>
    <row r="71" spans="1:4" s="44" customFormat="1" ht="15.75" x14ac:dyDescent="0.3">
      <c r="A71" s="526"/>
      <c r="B71" s="530" t="s">
        <v>1034</v>
      </c>
      <c r="C71" s="535" t="s">
        <v>408</v>
      </c>
      <c r="D71" s="941">
        <v>250</v>
      </c>
    </row>
    <row r="72" spans="1:4" s="44" customFormat="1" ht="15.75" x14ac:dyDescent="0.3">
      <c r="A72" s="526"/>
      <c r="B72" s="530" t="s">
        <v>1035</v>
      </c>
      <c r="C72" s="535" t="s">
        <v>96</v>
      </c>
      <c r="D72" s="941">
        <v>2500</v>
      </c>
    </row>
    <row r="73" spans="1:4" s="44" customFormat="1" ht="15.75" x14ac:dyDescent="0.3">
      <c r="A73" s="526"/>
      <c r="B73" s="530" t="s">
        <v>1036</v>
      </c>
      <c r="C73" s="535" t="s">
        <v>407</v>
      </c>
      <c r="D73" s="941"/>
    </row>
    <row r="74" spans="1:4" s="44" customFormat="1" ht="15.75" x14ac:dyDescent="0.3">
      <c r="A74" s="526"/>
      <c r="B74" s="530" t="s">
        <v>1037</v>
      </c>
      <c r="C74" s="535" t="s">
        <v>97</v>
      </c>
      <c r="D74" s="941">
        <v>112000</v>
      </c>
    </row>
    <row r="75" spans="1:4" s="44" customFormat="1" ht="15.75" x14ac:dyDescent="0.3">
      <c r="A75" s="526"/>
      <c r="B75" s="530" t="s">
        <v>1038</v>
      </c>
      <c r="C75" s="535" t="s">
        <v>98</v>
      </c>
      <c r="D75" s="941">
        <v>80156.87</v>
      </c>
    </row>
    <row r="76" spans="1:4" s="44" customFormat="1" ht="15.75" hidden="1" x14ac:dyDescent="0.3">
      <c r="A76" s="526"/>
      <c r="B76" s="530" t="s">
        <v>194</v>
      </c>
      <c r="C76" s="535" t="s">
        <v>99</v>
      </c>
      <c r="D76" s="941"/>
    </row>
    <row r="77" spans="1:4" s="44" customFormat="1" ht="15.75" x14ac:dyDescent="0.3">
      <c r="A77" s="526"/>
      <c r="B77" s="530" t="s">
        <v>1039</v>
      </c>
      <c r="C77" s="535" t="s">
        <v>107</v>
      </c>
      <c r="D77" s="941">
        <v>75000</v>
      </c>
    </row>
    <row r="78" spans="1:4" s="44" customFormat="1" ht="15.75" hidden="1" x14ac:dyDescent="0.3">
      <c r="A78" s="526"/>
      <c r="B78" s="530" t="s">
        <v>196</v>
      </c>
      <c r="C78" s="535" t="s">
        <v>120</v>
      </c>
      <c r="D78" s="940"/>
    </row>
    <row r="79" spans="1:4" s="44" customFormat="1" ht="15.75" x14ac:dyDescent="0.3">
      <c r="A79" s="526"/>
      <c r="B79" s="530" t="s">
        <v>1040</v>
      </c>
      <c r="C79" s="535" t="s">
        <v>72</v>
      </c>
      <c r="D79" s="940">
        <v>141954</v>
      </c>
    </row>
    <row r="80" spans="1:4" s="44" customFormat="1" ht="15.75" x14ac:dyDescent="0.3">
      <c r="A80" s="527"/>
      <c r="B80" s="530" t="s">
        <v>1041</v>
      </c>
      <c r="C80" s="535" t="s">
        <v>73</v>
      </c>
      <c r="D80" s="940">
        <v>45181</v>
      </c>
    </row>
    <row r="81" spans="1:4" s="44" customFormat="1" ht="16.5" thickBot="1" x14ac:dyDescent="0.35">
      <c r="A81" s="63"/>
      <c r="B81" s="539" t="s">
        <v>1042</v>
      </c>
      <c r="C81" s="540" t="s">
        <v>443</v>
      </c>
      <c r="D81" s="942">
        <v>1500</v>
      </c>
    </row>
    <row r="82" spans="1:4" ht="23.25" thickBot="1" x14ac:dyDescent="0.45">
      <c r="A82" s="121"/>
      <c r="B82" s="159"/>
      <c r="C82" s="160" t="s">
        <v>28</v>
      </c>
      <c r="D82" s="943">
        <f t="shared" ref="D82" si="0">SUM(D5:D81)</f>
        <v>2842524.5</v>
      </c>
    </row>
    <row r="83" spans="1:4" ht="16.5" hidden="1" thickBot="1" x14ac:dyDescent="0.35">
      <c r="B83" s="16" t="s">
        <v>193</v>
      </c>
      <c r="C83" s="15" t="s">
        <v>98</v>
      </c>
      <c r="D83" s="903"/>
    </row>
    <row r="84" spans="1:4" ht="16.5" hidden="1" thickBot="1" x14ac:dyDescent="0.35">
      <c r="B84" s="16" t="s">
        <v>195</v>
      </c>
      <c r="C84" s="17" t="s">
        <v>107</v>
      </c>
      <c r="D84" s="903"/>
    </row>
    <row r="85" spans="1:4" ht="15.75" hidden="1" thickBot="1" x14ac:dyDescent="0.3">
      <c r="D85" s="903"/>
    </row>
    <row r="86" spans="1:4" ht="16.5" hidden="1" thickBot="1" x14ac:dyDescent="0.35">
      <c r="C86" s="76" t="s">
        <v>325</v>
      </c>
      <c r="D86" s="903"/>
    </row>
    <row r="87" spans="1:4" ht="16.5" hidden="1" thickBot="1" x14ac:dyDescent="0.35">
      <c r="B87" s="16" t="s">
        <v>85</v>
      </c>
      <c r="C87" s="15" t="s">
        <v>234</v>
      </c>
      <c r="D87" s="903"/>
    </row>
    <row r="88" spans="1:4" ht="16.5" hidden="1" thickBot="1" x14ac:dyDescent="0.35">
      <c r="B88" s="16" t="s">
        <v>27</v>
      </c>
      <c r="C88" s="15" t="s">
        <v>39</v>
      </c>
      <c r="D88" s="903"/>
    </row>
    <row r="89" spans="1:4" ht="18.75" thickBot="1" x14ac:dyDescent="0.4">
      <c r="B89" s="109" t="s">
        <v>1046</v>
      </c>
      <c r="C89" s="507" t="s">
        <v>598</v>
      </c>
      <c r="D89" s="761">
        <v>74000</v>
      </c>
    </row>
    <row r="90" spans="1:4" ht="18.75" thickBot="1" x14ac:dyDescent="0.4">
      <c r="B90" s="109" t="s">
        <v>983</v>
      </c>
      <c r="C90" s="507" t="s">
        <v>1043</v>
      </c>
      <c r="D90" s="945">
        <v>-334024</v>
      </c>
    </row>
    <row r="91" spans="1:4" ht="18.75" thickBot="1" x14ac:dyDescent="0.4">
      <c r="B91" s="109" t="s">
        <v>1007</v>
      </c>
      <c r="C91" s="507" t="s">
        <v>1044</v>
      </c>
      <c r="D91" s="945">
        <v>-91432</v>
      </c>
    </row>
    <row r="92" spans="1:4" ht="18.75" thickBot="1" x14ac:dyDescent="0.4">
      <c r="B92" s="109" t="s">
        <v>1012</v>
      </c>
      <c r="C92" s="507" t="s">
        <v>1045</v>
      </c>
      <c r="D92" s="945">
        <v>-454698</v>
      </c>
    </row>
    <row r="93" spans="1:4" ht="18.75" thickBot="1" x14ac:dyDescent="0.4">
      <c r="B93" s="109"/>
      <c r="C93" s="507"/>
      <c r="D93" s="903"/>
    </row>
    <row r="94" spans="1:4" ht="24" thickBot="1" x14ac:dyDescent="0.4">
      <c r="B94" s="109"/>
      <c r="C94" s="269" t="s">
        <v>519</v>
      </c>
      <c r="D94" s="944">
        <f>SUM(D82:D92)</f>
        <v>2036370.5</v>
      </c>
    </row>
  </sheetData>
  <phoneticPr fontId="0" type="noConversion"/>
  <printOptions horizontalCentered="1"/>
  <pageMargins left="0" right="0" top="0.25" bottom="0.5" header="0.3" footer="0.3"/>
  <pageSetup paperSize="5" scale="80" fitToHeight="2" orientation="portrait" r:id="rId1"/>
  <headerFoot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3" sqref="B3"/>
    </sheetView>
  </sheetViews>
  <sheetFormatPr defaultRowHeight="15" x14ac:dyDescent="0.25"/>
  <cols>
    <col min="1" max="1" width="17.5703125" customWidth="1"/>
    <col min="2" max="2" width="50" customWidth="1"/>
    <col min="3" max="3" width="14.140625" customWidth="1"/>
    <col min="5" max="5" width="10.85546875" bestFit="1" customWidth="1"/>
  </cols>
  <sheetData>
    <row r="1" spans="1:5" ht="22.5" x14ac:dyDescent="0.4">
      <c r="A1" s="118"/>
      <c r="B1" s="112" t="s">
        <v>1047</v>
      </c>
      <c r="C1" s="22"/>
    </row>
    <row r="2" spans="1:5" ht="22.5" x14ac:dyDescent="0.4">
      <c r="A2" s="22"/>
      <c r="B2" s="515" t="s">
        <v>1336</v>
      </c>
      <c r="C2" s="22"/>
    </row>
    <row r="3" spans="1:5" ht="22.5" x14ac:dyDescent="0.4">
      <c r="A3" s="86"/>
      <c r="B3" s="117" t="s">
        <v>1244</v>
      </c>
      <c r="C3" s="22"/>
    </row>
    <row r="4" spans="1:5" ht="16.5" thickBot="1" x14ac:dyDescent="0.35">
      <c r="A4" s="23"/>
      <c r="B4" s="23"/>
    </row>
    <row r="5" spans="1:5" ht="65.099999999999994" customHeight="1" thickBot="1" x14ac:dyDescent="0.35">
      <c r="A5" s="651"/>
      <c r="B5" s="652" t="s">
        <v>375</v>
      </c>
      <c r="C5" s="946" t="s">
        <v>1245</v>
      </c>
    </row>
    <row r="6" spans="1:5" ht="15.75" x14ac:dyDescent="0.3">
      <c r="A6" s="23" t="s">
        <v>1212</v>
      </c>
      <c r="B6" s="23" t="s">
        <v>1310</v>
      </c>
      <c r="C6" s="868">
        <v>125819</v>
      </c>
    </row>
    <row r="7" spans="1:5" ht="15.75" x14ac:dyDescent="0.3">
      <c r="A7" s="24" t="s">
        <v>1049</v>
      </c>
      <c r="B7" s="23" t="s">
        <v>409</v>
      </c>
      <c r="C7" s="947">
        <v>3000</v>
      </c>
    </row>
    <row r="8" spans="1:5" ht="15.75" x14ac:dyDescent="0.3">
      <c r="A8" s="24" t="s">
        <v>1050</v>
      </c>
      <c r="B8" s="23" t="s">
        <v>410</v>
      </c>
      <c r="C8" s="947"/>
    </row>
    <row r="9" spans="1:5" ht="15.75" x14ac:dyDescent="0.3">
      <c r="A9" s="24" t="s">
        <v>1051</v>
      </c>
      <c r="B9" s="23" t="s">
        <v>412</v>
      </c>
      <c r="C9" s="947">
        <v>240</v>
      </c>
    </row>
    <row r="10" spans="1:5" ht="15.75" x14ac:dyDescent="0.3">
      <c r="A10" s="24" t="s">
        <v>1052</v>
      </c>
      <c r="B10" s="23" t="s">
        <v>563</v>
      </c>
      <c r="C10" s="947">
        <v>26759</v>
      </c>
    </row>
    <row r="11" spans="1:5" ht="15.75" x14ac:dyDescent="0.3">
      <c r="A11" s="23" t="s">
        <v>1053</v>
      </c>
      <c r="B11" s="23" t="s">
        <v>382</v>
      </c>
      <c r="C11" s="947">
        <v>84000</v>
      </c>
    </row>
    <row r="12" spans="1:5" ht="15.75" x14ac:dyDescent="0.3">
      <c r="A12" s="24" t="s">
        <v>1054</v>
      </c>
      <c r="B12" s="23" t="s">
        <v>115</v>
      </c>
      <c r="C12" s="947">
        <v>4</v>
      </c>
    </row>
    <row r="13" spans="1:5" ht="16.5" thickBot="1" x14ac:dyDescent="0.35">
      <c r="A13" s="24" t="s">
        <v>1055</v>
      </c>
      <c r="B13" s="25" t="s">
        <v>411</v>
      </c>
      <c r="C13" s="948"/>
    </row>
    <row r="14" spans="1:5" s="99" customFormat="1" ht="19.5" thickTop="1" thickBot="1" x14ac:dyDescent="0.4">
      <c r="A14" s="648"/>
      <c r="B14" s="648" t="s">
        <v>324</v>
      </c>
      <c r="C14" s="440">
        <f>SUM(C6:C13)</f>
        <v>239822</v>
      </c>
    </row>
    <row r="15" spans="1:5" ht="19.5" thickTop="1" thickBot="1" x14ac:dyDescent="0.4">
      <c r="A15" s="80"/>
      <c r="B15" s="80"/>
    </row>
    <row r="16" spans="1:5" ht="60" customHeight="1" thickBot="1" x14ac:dyDescent="0.35">
      <c r="A16" s="109"/>
      <c r="B16" s="949" t="s">
        <v>376</v>
      </c>
      <c r="C16" s="946" t="s">
        <v>1245</v>
      </c>
      <c r="E16" s="53"/>
    </row>
    <row r="17" spans="1:3" ht="15.75" x14ac:dyDescent="0.3">
      <c r="A17" s="32"/>
    </row>
    <row r="18" spans="1:3" ht="15.75" x14ac:dyDescent="0.3">
      <c r="A18" s="33" t="s">
        <v>1056</v>
      </c>
      <c r="B18" s="32" t="s">
        <v>321</v>
      </c>
      <c r="C18" s="116">
        <v>118503</v>
      </c>
    </row>
    <row r="19" spans="1:3" ht="16.5" thickBot="1" x14ac:dyDescent="0.35">
      <c r="A19" s="33" t="s">
        <v>1307</v>
      </c>
      <c r="B19" s="32" t="s">
        <v>1308</v>
      </c>
      <c r="C19" s="845">
        <v>121319</v>
      </c>
    </row>
    <row r="20" spans="1:3" ht="19.5" thickTop="1" thickBot="1" x14ac:dyDescent="0.4">
      <c r="A20" s="649"/>
      <c r="B20" s="650" t="s">
        <v>323</v>
      </c>
      <c r="C20" s="440">
        <f>SUM(C18:C19)</f>
        <v>239822</v>
      </c>
    </row>
    <row r="21" spans="1:3" ht="15.75" thickTop="1" x14ac:dyDescent="0.25"/>
    <row r="24" spans="1:3" hidden="1" x14ac:dyDescent="0.25">
      <c r="A24" t="s">
        <v>198</v>
      </c>
    </row>
    <row r="25" spans="1:3" hidden="1" x14ac:dyDescent="0.25">
      <c r="A25" t="s">
        <v>197</v>
      </c>
    </row>
  </sheetData>
  <phoneticPr fontId="20" type="noConversion"/>
  <pageMargins left="0.75" right="0.75" top="1" bottom="1" header="0.5" footer="0.5"/>
  <pageSetup paperSize="5" fitToHeight="0" orientation="portrait" r:id="rId1"/>
  <headerFooter alignWithMargins="0">
    <oddFooter>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activeCell="B3" sqref="B3"/>
    </sheetView>
  </sheetViews>
  <sheetFormatPr defaultRowHeight="15" x14ac:dyDescent="0.25"/>
  <cols>
    <col min="1" max="1" width="20.7109375" customWidth="1"/>
    <col min="2" max="2" width="38" bestFit="1" customWidth="1"/>
    <col min="3" max="3" width="19.5703125" style="116" customWidth="1"/>
  </cols>
  <sheetData>
    <row r="1" spans="1:3" ht="22.5" x14ac:dyDescent="0.4">
      <c r="A1" s="120" t="s">
        <v>122</v>
      </c>
      <c r="B1" s="120"/>
      <c r="C1" s="770"/>
    </row>
    <row r="2" spans="1:3" ht="22.5" x14ac:dyDescent="0.4">
      <c r="A2" s="427"/>
      <c r="B2" s="516" t="s">
        <v>1336</v>
      </c>
      <c r="C2" s="770"/>
    </row>
    <row r="3" spans="1:3" ht="23.25" thickBot="1" x14ac:dyDescent="0.45">
      <c r="A3" s="22"/>
      <c r="B3" s="22" t="s">
        <v>1244</v>
      </c>
      <c r="C3" s="770"/>
    </row>
    <row r="4" spans="1:3" ht="62.1" customHeight="1" thickBot="1" x14ac:dyDescent="0.35">
      <c r="A4" s="654"/>
      <c r="B4" s="653" t="s">
        <v>375</v>
      </c>
      <c r="C4" s="865" t="s">
        <v>1252</v>
      </c>
    </row>
    <row r="5" spans="1:3" ht="15.75" x14ac:dyDescent="0.3">
      <c r="A5" s="23" t="s">
        <v>1213</v>
      </c>
      <c r="B5" s="23" t="s">
        <v>1309</v>
      </c>
      <c r="C5" s="951">
        <v>28096</v>
      </c>
    </row>
    <row r="6" spans="1:3" ht="15.75" x14ac:dyDescent="0.3">
      <c r="A6" s="24" t="s">
        <v>1057</v>
      </c>
      <c r="B6" s="23" t="s">
        <v>121</v>
      </c>
      <c r="C6" s="952">
        <v>291420</v>
      </c>
    </row>
    <row r="7" spans="1:3" ht="15.75" x14ac:dyDescent="0.3">
      <c r="A7" s="23" t="s">
        <v>1058</v>
      </c>
      <c r="B7" s="23" t="s">
        <v>418</v>
      </c>
      <c r="C7" s="952">
        <v>4477</v>
      </c>
    </row>
    <row r="8" spans="1:3" ht="15.75" x14ac:dyDescent="0.3">
      <c r="A8" s="23" t="s">
        <v>1059</v>
      </c>
      <c r="B8" s="23" t="s">
        <v>431</v>
      </c>
      <c r="C8" s="952">
        <v>10358</v>
      </c>
    </row>
    <row r="9" spans="1:3" ht="15.75" x14ac:dyDescent="0.3">
      <c r="A9" s="24" t="s">
        <v>1060</v>
      </c>
      <c r="B9" s="23" t="s">
        <v>115</v>
      </c>
      <c r="C9" s="952">
        <v>146</v>
      </c>
    </row>
    <row r="10" spans="1:3" ht="15.75" x14ac:dyDescent="0.3">
      <c r="A10" s="23"/>
      <c r="B10" s="25"/>
      <c r="C10" s="952"/>
    </row>
    <row r="11" spans="1:3" ht="18.75" thickBot="1" x14ac:dyDescent="0.4">
      <c r="A11" s="75"/>
      <c r="B11" s="75" t="s">
        <v>324</v>
      </c>
      <c r="C11" s="950">
        <f t="shared" ref="C11" si="0">SUM(C5:C10)</f>
        <v>334497</v>
      </c>
    </row>
    <row r="12" spans="1:3" ht="19.5" thickTop="1" thickBot="1" x14ac:dyDescent="0.4">
      <c r="A12" s="80"/>
      <c r="B12" s="80"/>
      <c r="C12" s="903"/>
    </row>
    <row r="13" spans="1:3" ht="54.95" customHeight="1" thickBot="1" x14ac:dyDescent="0.35">
      <c r="A13" s="121"/>
      <c r="B13" s="656" t="s">
        <v>376</v>
      </c>
      <c r="C13" s="865" t="s">
        <v>1252</v>
      </c>
    </row>
    <row r="14" spans="1:3" ht="15.75" x14ac:dyDescent="0.3">
      <c r="A14" s="32"/>
    </row>
    <row r="15" spans="1:3" ht="16.5" thickBot="1" x14ac:dyDescent="0.35">
      <c r="A15" s="33" t="s">
        <v>1061</v>
      </c>
      <c r="B15" s="32" t="s">
        <v>321</v>
      </c>
      <c r="C15" s="116">
        <v>334497</v>
      </c>
    </row>
    <row r="16" spans="1:3" ht="19.5" thickTop="1" thickBot="1" x14ac:dyDescent="0.4">
      <c r="A16" s="73"/>
      <c r="B16" s="74" t="s">
        <v>323</v>
      </c>
      <c r="C16" s="442">
        <f>SUM(C15:C15)</f>
        <v>334497</v>
      </c>
    </row>
    <row r="17" spans="1:1" ht="15.75" thickTop="1" x14ac:dyDescent="0.25"/>
    <row r="20" spans="1:1" hidden="1" x14ac:dyDescent="0.25">
      <c r="A20" t="s">
        <v>198</v>
      </c>
    </row>
    <row r="21" spans="1:1" hidden="1" x14ac:dyDescent="0.25">
      <c r="A21" t="s">
        <v>197</v>
      </c>
    </row>
  </sheetData>
  <phoneticPr fontId="0" type="noConversion"/>
  <printOptions horizontalCentered="1"/>
  <pageMargins left="0" right="0" top="0.5" bottom="0.5" header="0.3" footer="0.3"/>
  <pageSetup paperSize="5" fitToHeight="2" orientation="portrait" r:id="rId1"/>
  <headerFooter>
    <oddFooter>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B3" sqref="B3"/>
    </sheetView>
  </sheetViews>
  <sheetFormatPr defaultRowHeight="15" x14ac:dyDescent="0.25"/>
  <cols>
    <col min="1" max="1" width="13.7109375" customWidth="1"/>
    <col min="2" max="2" width="45.5703125" customWidth="1"/>
    <col min="3" max="3" width="19.42578125" customWidth="1"/>
  </cols>
  <sheetData>
    <row r="1" spans="1:3" ht="22.5" x14ac:dyDescent="0.4">
      <c r="A1" s="164"/>
      <c r="B1" s="22" t="s">
        <v>499</v>
      </c>
      <c r="C1" s="22"/>
    </row>
    <row r="2" spans="1:3" ht="22.5" x14ac:dyDescent="0.4">
      <c r="A2" s="22"/>
      <c r="B2" s="6" t="s">
        <v>1336</v>
      </c>
      <c r="C2" s="22"/>
    </row>
    <row r="3" spans="1:3" ht="22.5" x14ac:dyDescent="0.4">
      <c r="A3" s="22"/>
      <c r="B3" s="6" t="s">
        <v>1244</v>
      </c>
      <c r="C3" s="22"/>
    </row>
    <row r="4" spans="1:3" ht="16.5" thickBot="1" x14ac:dyDescent="0.35">
      <c r="A4" s="26"/>
      <c r="B4" s="26"/>
    </row>
    <row r="5" spans="1:3" ht="54.95" customHeight="1" thickBot="1" x14ac:dyDescent="0.35">
      <c r="A5" s="657"/>
      <c r="B5" s="658" t="s">
        <v>594</v>
      </c>
      <c r="C5" s="862" t="s">
        <v>1255</v>
      </c>
    </row>
    <row r="6" spans="1:3" ht="16.5" x14ac:dyDescent="0.3">
      <c r="A6" s="26" t="s">
        <v>1214</v>
      </c>
      <c r="B6" s="26" t="s">
        <v>1312</v>
      </c>
      <c r="C6" s="955">
        <v>9800</v>
      </c>
    </row>
    <row r="7" spans="1:3" ht="15.75" x14ac:dyDescent="0.3">
      <c r="A7" s="26" t="s">
        <v>1062</v>
      </c>
      <c r="B7" s="26" t="s">
        <v>377</v>
      </c>
      <c r="C7" s="879"/>
    </row>
    <row r="8" spans="1:3" ht="16.5" x14ac:dyDescent="0.3">
      <c r="A8" s="27" t="s">
        <v>1063</v>
      </c>
      <c r="B8" s="26" t="s">
        <v>412</v>
      </c>
      <c r="C8" s="956">
        <v>5500</v>
      </c>
    </row>
    <row r="9" spans="1:3" ht="16.5" x14ac:dyDescent="0.3">
      <c r="A9" s="27" t="s">
        <v>1064</v>
      </c>
      <c r="B9" s="26" t="s">
        <v>123</v>
      </c>
      <c r="C9" s="956">
        <v>22795</v>
      </c>
    </row>
    <row r="10" spans="1:3" ht="17.25" thickBot="1" x14ac:dyDescent="0.35">
      <c r="A10" s="81" t="s">
        <v>1065</v>
      </c>
      <c r="B10" s="82" t="s">
        <v>115</v>
      </c>
      <c r="C10" s="957">
        <v>8</v>
      </c>
    </row>
    <row r="11" spans="1:3" ht="18.75" thickBot="1" x14ac:dyDescent="0.4">
      <c r="A11" s="100"/>
      <c r="B11" s="100" t="s">
        <v>28</v>
      </c>
      <c r="C11" s="954">
        <f t="shared" ref="C11" si="0">SUM(C6:C10)</f>
        <v>38103</v>
      </c>
    </row>
    <row r="12" spans="1:3" ht="19.5" thickTop="1" thickBot="1" x14ac:dyDescent="0.4">
      <c r="A12" s="441"/>
      <c r="B12" s="441"/>
      <c r="C12" s="44"/>
    </row>
    <row r="13" spans="1:3" ht="50.1" customHeight="1" thickBot="1" x14ac:dyDescent="0.35">
      <c r="A13" s="121"/>
      <c r="B13" s="656" t="s">
        <v>252</v>
      </c>
      <c r="C13" s="862" t="s">
        <v>1255</v>
      </c>
    </row>
    <row r="14" spans="1:3" ht="15.75" x14ac:dyDescent="0.3">
      <c r="A14" s="32"/>
      <c r="C14" s="44"/>
    </row>
    <row r="15" spans="1:3" ht="15.75" x14ac:dyDescent="0.3">
      <c r="A15" s="33" t="s">
        <v>1066</v>
      </c>
      <c r="B15" s="32" t="s">
        <v>322</v>
      </c>
      <c r="C15" s="903">
        <v>38103</v>
      </c>
    </row>
    <row r="16" spans="1:3" ht="16.5" thickBot="1" x14ac:dyDescent="0.35">
      <c r="A16" s="33"/>
      <c r="B16" s="32"/>
      <c r="C16" s="44"/>
    </row>
    <row r="17" spans="1:3" ht="19.5" thickTop="1" thickBot="1" x14ac:dyDescent="0.4">
      <c r="A17" s="73"/>
      <c r="B17" s="74" t="s">
        <v>323</v>
      </c>
      <c r="C17" s="953">
        <f t="shared" ref="C17" si="1">SUM(C15:C16)</f>
        <v>38103</v>
      </c>
    </row>
    <row r="18" spans="1:3" ht="15.75" thickTop="1" x14ac:dyDescent="0.25"/>
  </sheetData>
  <phoneticPr fontId="0" type="noConversion"/>
  <printOptions horizontalCentered="1"/>
  <pageMargins left="0" right="0" top="0.5" bottom="0.5" header="0.3" footer="0.3"/>
  <pageSetup paperSize="5" fitToHeight="2" orientation="portrait" r:id="rId1"/>
  <headerFooter>
    <oddFooter>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B3" sqref="B3"/>
    </sheetView>
  </sheetViews>
  <sheetFormatPr defaultRowHeight="15" x14ac:dyDescent="0.25"/>
  <cols>
    <col min="1" max="1" width="16.140625" customWidth="1"/>
    <col min="2" max="2" width="39.28515625" customWidth="1"/>
    <col min="3" max="3" width="17.5703125" style="53" customWidth="1"/>
  </cols>
  <sheetData>
    <row r="1" spans="1:4" ht="22.5" x14ac:dyDescent="0.4">
      <c r="A1" s="34"/>
      <c r="B1" s="425" t="s">
        <v>571</v>
      </c>
      <c r="C1" s="35"/>
    </row>
    <row r="2" spans="1:4" ht="22.5" x14ac:dyDescent="0.4">
      <c r="A2" s="35"/>
      <c r="B2" s="425" t="s">
        <v>1336</v>
      </c>
      <c r="C2" s="35"/>
    </row>
    <row r="3" spans="1:4" ht="23.25" thickBot="1" x14ac:dyDescent="0.45">
      <c r="A3" s="22"/>
      <c r="B3" s="163" t="s">
        <v>1244</v>
      </c>
      <c r="C3" s="35"/>
    </row>
    <row r="4" spans="1:4" ht="65.099999999999994" customHeight="1" thickBot="1" x14ac:dyDescent="0.3">
      <c r="A4" s="121"/>
      <c r="B4" s="662" t="s">
        <v>594</v>
      </c>
      <c r="C4" s="811" t="s">
        <v>1245</v>
      </c>
    </row>
    <row r="5" spans="1:4" ht="15.75" x14ac:dyDescent="0.3">
      <c r="A5" s="188" t="s">
        <v>1215</v>
      </c>
      <c r="B5" s="189" t="s">
        <v>1313</v>
      </c>
      <c r="C5" s="53">
        <v>176690</v>
      </c>
    </row>
    <row r="6" spans="1:4" ht="15.75" x14ac:dyDescent="0.3">
      <c r="A6" s="390" t="s">
        <v>1067</v>
      </c>
      <c r="B6" s="192" t="s">
        <v>130</v>
      </c>
      <c r="C6" s="53">
        <v>240624</v>
      </c>
    </row>
    <row r="7" spans="1:4" ht="15.75" thickBot="1" x14ac:dyDescent="0.3">
      <c r="A7" s="581" t="s">
        <v>1068</v>
      </c>
      <c r="B7" s="65" t="s">
        <v>534</v>
      </c>
      <c r="C7" s="78">
        <v>74000</v>
      </c>
    </row>
    <row r="8" spans="1:4" ht="16.5" thickBot="1" x14ac:dyDescent="0.3">
      <c r="A8" s="660"/>
      <c r="B8" s="661" t="s">
        <v>245</v>
      </c>
      <c r="C8" s="771">
        <f t="shared" ref="C8" si="0">SUM(C5:C7)</f>
        <v>491314</v>
      </c>
    </row>
    <row r="9" spans="1:4" ht="17.25" thickTop="1" thickBot="1" x14ac:dyDescent="0.3">
      <c r="A9" s="46"/>
      <c r="B9" s="83"/>
    </row>
    <row r="10" spans="1:4" ht="31.5" thickBot="1" x14ac:dyDescent="0.35">
      <c r="A10" s="646"/>
      <c r="B10" s="663" t="s">
        <v>452</v>
      </c>
      <c r="C10" s="811" t="s">
        <v>1245</v>
      </c>
    </row>
    <row r="11" spans="1:4" ht="15.75" x14ac:dyDescent="0.3">
      <c r="A11" s="580"/>
      <c r="B11" s="664"/>
    </row>
    <row r="12" spans="1:4" ht="15.75" x14ac:dyDescent="0.3">
      <c r="A12" s="665" t="s">
        <v>1069</v>
      </c>
      <c r="B12" s="192" t="s">
        <v>646</v>
      </c>
      <c r="C12" s="53">
        <v>148000</v>
      </c>
    </row>
    <row r="13" spans="1:4" ht="15.75" x14ac:dyDescent="0.3">
      <c r="A13" s="665" t="s">
        <v>1070</v>
      </c>
      <c r="B13" s="192" t="s">
        <v>535</v>
      </c>
      <c r="C13" s="53">
        <v>66624</v>
      </c>
      <c r="D13" s="116"/>
    </row>
    <row r="14" spans="1:4" ht="16.5" thickBot="1" x14ac:dyDescent="0.35">
      <c r="A14" s="666" t="s">
        <v>1071</v>
      </c>
      <c r="B14" s="667" t="s">
        <v>567</v>
      </c>
      <c r="C14" s="958">
        <v>276690</v>
      </c>
    </row>
    <row r="15" spans="1:4" ht="16.5" thickBot="1" x14ac:dyDescent="0.3">
      <c r="A15" s="660"/>
      <c r="B15" s="661" t="s">
        <v>248</v>
      </c>
      <c r="C15" s="659">
        <f>SUM(C12:C14)</f>
        <v>491314</v>
      </c>
    </row>
    <row r="16" spans="1:4" ht="15.75" thickTop="1" x14ac:dyDescent="0.25"/>
  </sheetData>
  <phoneticPr fontId="20" type="noConversion"/>
  <pageMargins left="0.75" right="0.75" top="1" bottom="1" header="0.5" footer="0.5"/>
  <pageSetup paperSize="5" orientation="portrait" r:id="rId1"/>
  <headerFooter alignWithMargins="0">
    <oddFooter>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4" sqref="B4"/>
    </sheetView>
  </sheetViews>
  <sheetFormatPr defaultRowHeight="15" x14ac:dyDescent="0.25"/>
  <cols>
    <col min="1" max="1" width="16.42578125" customWidth="1"/>
    <col min="2" max="2" width="36.42578125" customWidth="1"/>
    <col min="3" max="3" width="14.28515625" style="53" customWidth="1"/>
  </cols>
  <sheetData>
    <row r="1" spans="1:3" ht="22.5" x14ac:dyDescent="0.4">
      <c r="A1" s="680"/>
      <c r="B1" s="680" t="s">
        <v>124</v>
      </c>
      <c r="C1" s="737"/>
    </row>
    <row r="2" spans="1:3" ht="22.5" x14ac:dyDescent="0.4">
      <c r="A2" s="426"/>
      <c r="B2" s="161" t="s">
        <v>1244</v>
      </c>
      <c r="C2" s="737"/>
    </row>
    <row r="3" spans="1:3" ht="23.25" thickBot="1" x14ac:dyDescent="0.45">
      <c r="A3" s="162"/>
      <c r="B3" s="681" t="s">
        <v>1336</v>
      </c>
      <c r="C3" s="737"/>
    </row>
    <row r="4" spans="1:3" ht="75" customHeight="1" thickBot="1" x14ac:dyDescent="0.4">
      <c r="A4" s="677" t="s">
        <v>378</v>
      </c>
      <c r="B4" s="678" t="s">
        <v>424</v>
      </c>
      <c r="C4" s="862" t="s">
        <v>1256</v>
      </c>
    </row>
    <row r="5" spans="1:3" ht="15.75" x14ac:dyDescent="0.3">
      <c r="A5" s="188" t="s">
        <v>1216</v>
      </c>
      <c r="B5" s="883" t="s">
        <v>351</v>
      </c>
      <c r="C5" s="822">
        <v>619</v>
      </c>
    </row>
    <row r="6" spans="1:3" ht="15.75" x14ac:dyDescent="0.3">
      <c r="A6" s="668" t="s">
        <v>1072</v>
      </c>
      <c r="B6" s="962" t="s">
        <v>125</v>
      </c>
      <c r="C6" s="807">
        <v>430384</v>
      </c>
    </row>
    <row r="7" spans="1:3" ht="16.5" thickBot="1" x14ac:dyDescent="0.35">
      <c r="A7" s="672" t="s">
        <v>1073</v>
      </c>
      <c r="B7" s="963" t="s">
        <v>115</v>
      </c>
      <c r="C7" s="810">
        <v>8</v>
      </c>
    </row>
    <row r="8" spans="1:3" ht="16.5" thickBot="1" x14ac:dyDescent="0.35">
      <c r="A8" s="31"/>
      <c r="B8" s="31"/>
      <c r="C8" s="608"/>
    </row>
    <row r="9" spans="1:3" s="50" customFormat="1" ht="18.75" thickBot="1" x14ac:dyDescent="0.4">
      <c r="A9" s="669"/>
      <c r="B9" s="670" t="s">
        <v>236</v>
      </c>
      <c r="C9" s="959">
        <f t="shared" ref="C9" si="0">SUM(C5:C7)</f>
        <v>431011</v>
      </c>
    </row>
    <row r="10" spans="1:3" ht="16.5" thickBot="1" x14ac:dyDescent="0.35">
      <c r="A10" s="671" t="s">
        <v>235</v>
      </c>
      <c r="B10" s="201"/>
      <c r="C10" s="608"/>
    </row>
    <row r="11" spans="1:3" ht="15.75" x14ac:dyDescent="0.3">
      <c r="A11" s="668" t="s">
        <v>1074</v>
      </c>
      <c r="B11" s="932" t="s">
        <v>249</v>
      </c>
      <c r="C11" s="822">
        <v>234939</v>
      </c>
    </row>
    <row r="12" spans="1:3" ht="16.5" thickBot="1" x14ac:dyDescent="0.35">
      <c r="A12" s="672" t="s">
        <v>1075</v>
      </c>
      <c r="B12" s="963" t="s">
        <v>250</v>
      </c>
      <c r="C12" s="810">
        <v>213204</v>
      </c>
    </row>
    <row r="13" spans="1:3" ht="16.5" thickBot="1" x14ac:dyDescent="0.35">
      <c r="A13" s="30"/>
      <c r="B13" s="31"/>
      <c r="C13" s="608"/>
    </row>
    <row r="14" spans="1:3" ht="18.75" thickBot="1" x14ac:dyDescent="0.4">
      <c r="A14" s="673"/>
      <c r="B14" s="670" t="s">
        <v>237</v>
      </c>
      <c r="C14" s="959">
        <f t="shared" ref="C14" si="1">SUM(C11:C13)</f>
        <v>448143</v>
      </c>
    </row>
    <row r="15" spans="1:3" ht="16.5" thickBot="1" x14ac:dyDescent="0.35">
      <c r="A15" s="29"/>
      <c r="B15" s="31"/>
      <c r="C15" s="608"/>
    </row>
    <row r="16" spans="1:3" ht="19.5" thickTop="1" thickBot="1" x14ac:dyDescent="0.4">
      <c r="A16" s="674"/>
      <c r="B16" s="675" t="s">
        <v>251</v>
      </c>
      <c r="C16" s="960">
        <f t="shared" ref="C16" si="2">C9+C14</f>
        <v>879154</v>
      </c>
    </row>
    <row r="17" spans="1:5" ht="16.5" thickTop="1" thickBot="1" x14ac:dyDescent="0.3">
      <c r="C17" s="608"/>
    </row>
    <row r="18" spans="1:5" ht="69.95" customHeight="1" thickBot="1" x14ac:dyDescent="0.4">
      <c r="A18" s="677" t="s">
        <v>379</v>
      </c>
      <c r="B18" s="678" t="s">
        <v>424</v>
      </c>
      <c r="C18" s="862" t="s">
        <v>1256</v>
      </c>
    </row>
    <row r="19" spans="1:5" ht="15.75" thickBot="1" x14ac:dyDescent="0.3">
      <c r="C19" s="608"/>
      <c r="D19" s="53"/>
      <c r="E19">
        <v>879154</v>
      </c>
    </row>
    <row r="20" spans="1:5" ht="15.75" x14ac:dyDescent="0.3">
      <c r="A20" s="964" t="s">
        <v>1076</v>
      </c>
      <c r="B20" s="965" t="s">
        <v>39</v>
      </c>
      <c r="C20" s="966">
        <v>333024</v>
      </c>
      <c r="D20" s="53">
        <v>0.37880000000000003</v>
      </c>
      <c r="E20">
        <f>E19*D20</f>
        <v>333023.53520000004</v>
      </c>
    </row>
    <row r="21" spans="1:5" ht="15.75" x14ac:dyDescent="0.3">
      <c r="A21" s="967" t="s">
        <v>1077</v>
      </c>
      <c r="B21" s="968" t="s">
        <v>234</v>
      </c>
      <c r="C21" s="969">
        <v>91432</v>
      </c>
      <c r="D21" s="53">
        <v>0.104</v>
      </c>
      <c r="E21">
        <f>E19*D21</f>
        <v>91432.015999999989</v>
      </c>
    </row>
    <row r="22" spans="1:5" ht="16.5" thickBot="1" x14ac:dyDescent="0.35">
      <c r="A22" s="970" t="s">
        <v>1078</v>
      </c>
      <c r="B22" s="971" t="s">
        <v>91</v>
      </c>
      <c r="C22" s="972">
        <v>454698</v>
      </c>
      <c r="D22" s="53">
        <v>0.51719999999999999</v>
      </c>
      <c r="E22">
        <f>E19*D22</f>
        <v>454698.44880000001</v>
      </c>
    </row>
    <row r="23" spans="1:5" ht="16.5" thickBot="1" x14ac:dyDescent="0.35">
      <c r="A23" s="85"/>
      <c r="B23" s="38"/>
      <c r="C23" s="608"/>
      <c r="D23" s="53">
        <f>SUM(D20:D22)</f>
        <v>1</v>
      </c>
      <c r="E23">
        <f>SUM(E20:E22)</f>
        <v>879154</v>
      </c>
    </row>
    <row r="24" spans="1:5" ht="19.5" thickTop="1" thickBot="1" x14ac:dyDescent="0.4">
      <c r="A24" s="119"/>
      <c r="B24" s="676" t="s">
        <v>127</v>
      </c>
      <c r="C24" s="961">
        <f t="shared" ref="C24" si="3">SUM(C20:C22)</f>
        <v>879154</v>
      </c>
    </row>
    <row r="25" spans="1:5" ht="15.75" thickTop="1" x14ac:dyDescent="0.25"/>
  </sheetData>
  <phoneticPr fontId="0" type="noConversion"/>
  <printOptions horizontalCentered="1"/>
  <pageMargins left="0" right="0" top="0.5" bottom="0.5" header="0.3" footer="0.3"/>
  <pageSetup paperSize="5" fitToHeight="2" orientation="portrait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3"/>
  <sheetViews>
    <sheetView workbookViewId="0">
      <selection activeCell="C3" sqref="C3"/>
    </sheetView>
  </sheetViews>
  <sheetFormatPr defaultRowHeight="15" x14ac:dyDescent="0.25"/>
  <cols>
    <col min="3" max="3" width="45" customWidth="1"/>
  </cols>
  <sheetData>
    <row r="2" spans="3:11" ht="18.75" x14ac:dyDescent="0.3">
      <c r="C2" s="835" t="s">
        <v>1332</v>
      </c>
    </row>
    <row r="4" spans="3:11" ht="18.75" x14ac:dyDescent="0.3">
      <c r="C4" s="828" t="s">
        <v>1278</v>
      </c>
      <c r="D4" s="223"/>
    </row>
    <row r="5" spans="3:11" ht="18.75" x14ac:dyDescent="0.3">
      <c r="C5" s="832" t="s">
        <v>1279</v>
      </c>
      <c r="D5" s="223"/>
    </row>
    <row r="6" spans="3:11" ht="18.75" x14ac:dyDescent="0.3">
      <c r="C6" s="831">
        <v>200000</v>
      </c>
      <c r="D6" s="223" t="s">
        <v>1280</v>
      </c>
    </row>
    <row r="7" spans="3:11" ht="18.75" x14ac:dyDescent="0.3">
      <c r="C7" s="831">
        <v>200000</v>
      </c>
      <c r="D7" s="223" t="s">
        <v>1281</v>
      </c>
    </row>
    <row r="8" spans="3:11" ht="18.75" x14ac:dyDescent="0.3">
      <c r="C8" s="831">
        <v>117000</v>
      </c>
      <c r="D8" s="223" t="s">
        <v>1282</v>
      </c>
    </row>
    <row r="9" spans="3:11" ht="18.75" x14ac:dyDescent="0.3">
      <c r="C9" s="833">
        <v>10000</v>
      </c>
      <c r="D9" s="836" t="s">
        <v>1283</v>
      </c>
      <c r="E9" s="55"/>
      <c r="F9" s="55"/>
      <c r="G9" s="55"/>
      <c r="H9" s="55"/>
      <c r="I9" s="55"/>
      <c r="J9" s="55"/>
      <c r="K9" s="55"/>
    </row>
    <row r="10" spans="3:11" ht="18.75" x14ac:dyDescent="0.3">
      <c r="C10" s="834">
        <f>SUM(C6:C9)</f>
        <v>527000</v>
      </c>
      <c r="D10" s="835" t="s">
        <v>1299</v>
      </c>
    </row>
    <row r="11" spans="3:11" ht="18.75" x14ac:dyDescent="0.3">
      <c r="C11" s="831"/>
      <c r="D11" s="223"/>
    </row>
    <row r="12" spans="3:11" ht="18.75" x14ac:dyDescent="0.3">
      <c r="C12" s="832" t="s">
        <v>1284</v>
      </c>
      <c r="D12" s="223"/>
    </row>
    <row r="13" spans="3:11" ht="18.75" x14ac:dyDescent="0.3">
      <c r="C13" s="831">
        <v>200000</v>
      </c>
      <c r="D13" s="831" t="s">
        <v>1285</v>
      </c>
    </row>
    <row r="14" spans="3:11" ht="18.75" x14ac:dyDescent="0.3">
      <c r="C14" s="833">
        <v>450000</v>
      </c>
      <c r="D14" s="836" t="s">
        <v>1286</v>
      </c>
      <c r="E14" s="55"/>
      <c r="F14" s="55"/>
      <c r="G14" s="55"/>
      <c r="H14" s="55"/>
      <c r="I14" s="55"/>
      <c r="J14" s="55"/>
      <c r="K14" s="55"/>
    </row>
    <row r="15" spans="3:11" ht="18.75" x14ac:dyDescent="0.3">
      <c r="C15" s="831">
        <f>SUM(C13:C14)</f>
        <v>650000</v>
      </c>
      <c r="D15" s="223"/>
    </row>
    <row r="16" spans="3:11" ht="18.75" x14ac:dyDescent="0.3">
      <c r="C16" s="837"/>
      <c r="D16" s="223"/>
    </row>
    <row r="17" spans="3:4" ht="18.75" x14ac:dyDescent="0.3">
      <c r="C17" s="839" t="s">
        <v>1301</v>
      </c>
    </row>
    <row r="18" spans="3:4" ht="18.75" x14ac:dyDescent="0.3">
      <c r="C18" s="838">
        <v>500000</v>
      </c>
      <c r="D18" s="223" t="s">
        <v>1300</v>
      </c>
    </row>
    <row r="19" spans="3:4" ht="18.75" x14ac:dyDescent="0.3">
      <c r="C19" s="829"/>
    </row>
    <row r="20" spans="3:4" ht="18.75" x14ac:dyDescent="0.3">
      <c r="C20" s="830"/>
    </row>
    <row r="21" spans="3:4" ht="18.75" x14ac:dyDescent="0.3">
      <c r="C21" s="830"/>
    </row>
    <row r="22" spans="3:4" ht="18.75" x14ac:dyDescent="0.3">
      <c r="C22" s="830"/>
    </row>
    <row r="23" spans="3:4" ht="18.75" x14ac:dyDescent="0.3">
      <c r="C23" s="830"/>
    </row>
  </sheetData>
  <pageMargins left="0.7" right="0.7" top="0.75" bottom="0.75" header="0.3" footer="0.3"/>
  <pageSetup paperSize="5" scale="71" fitToHeight="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B4" sqref="B4"/>
    </sheetView>
  </sheetViews>
  <sheetFormatPr defaultRowHeight="15" x14ac:dyDescent="0.25"/>
  <cols>
    <col min="1" max="1" width="17.7109375" customWidth="1"/>
    <col min="2" max="2" width="28.85546875" customWidth="1"/>
    <col min="3" max="3" width="15.28515625" customWidth="1"/>
  </cols>
  <sheetData>
    <row r="1" spans="1:3" ht="22.5" x14ac:dyDescent="0.4">
      <c r="A1" s="34"/>
      <c r="B1" s="168" t="s">
        <v>241</v>
      </c>
      <c r="C1" s="737"/>
    </row>
    <row r="2" spans="1:3" ht="22.5" x14ac:dyDescent="0.4">
      <c r="A2" s="28"/>
      <c r="B2" s="685" t="s">
        <v>1244</v>
      </c>
      <c r="C2" s="737"/>
    </row>
    <row r="3" spans="1:3" ht="23.25" thickBot="1" x14ac:dyDescent="0.45">
      <c r="A3" s="28"/>
      <c r="B3" s="162" t="s">
        <v>1336</v>
      </c>
      <c r="C3" s="737"/>
    </row>
    <row r="4" spans="1:3" ht="65.099999999999994" customHeight="1" thickBot="1" x14ac:dyDescent="0.4">
      <c r="A4" s="683" t="s">
        <v>378</v>
      </c>
      <c r="B4" s="679"/>
      <c r="C4" s="974" t="s">
        <v>1252</v>
      </c>
    </row>
    <row r="5" spans="1:3" ht="15.75" x14ac:dyDescent="0.3">
      <c r="A5" s="51" t="s">
        <v>1217</v>
      </c>
      <c r="B5" s="52" t="s">
        <v>351</v>
      </c>
      <c r="C5" s="608">
        <v>16821</v>
      </c>
    </row>
    <row r="6" spans="1:3" ht="15.75" x14ac:dyDescent="0.3">
      <c r="A6" s="51" t="s">
        <v>1079</v>
      </c>
      <c r="B6" s="52" t="s">
        <v>242</v>
      </c>
      <c r="C6" s="925">
        <v>132327</v>
      </c>
    </row>
    <row r="7" spans="1:3" ht="15.75" x14ac:dyDescent="0.3">
      <c r="A7" s="51" t="s">
        <v>1080</v>
      </c>
      <c r="B7" s="52" t="s">
        <v>243</v>
      </c>
      <c r="C7" s="925">
        <v>85791</v>
      </c>
    </row>
    <row r="8" spans="1:3" ht="15.75" x14ac:dyDescent="0.3">
      <c r="A8" s="51" t="s">
        <v>1081</v>
      </c>
      <c r="B8" s="54" t="s">
        <v>244</v>
      </c>
      <c r="C8" s="44"/>
    </row>
    <row r="9" spans="1:3" ht="16.5" thickBot="1" x14ac:dyDescent="0.35">
      <c r="A9" s="39"/>
      <c r="B9" s="38"/>
      <c r="C9" s="44"/>
    </row>
    <row r="10" spans="1:3" ht="19.5" thickTop="1" thickBot="1" x14ac:dyDescent="0.4">
      <c r="A10" s="72"/>
      <c r="B10" s="72" t="s">
        <v>245</v>
      </c>
      <c r="C10" s="961">
        <f t="shared" ref="C10" si="0">SUM(C5:C8)</f>
        <v>234939</v>
      </c>
    </row>
    <row r="11" spans="1:3" ht="19.5" thickTop="1" thickBot="1" x14ac:dyDescent="0.4">
      <c r="A11" s="40"/>
      <c r="B11" s="40"/>
      <c r="C11" s="44"/>
    </row>
    <row r="12" spans="1:3" ht="60.95" customHeight="1" thickBot="1" x14ac:dyDescent="0.4">
      <c r="A12" s="684" t="s">
        <v>126</v>
      </c>
      <c r="B12" s="682"/>
      <c r="C12" s="974" t="s">
        <v>1252</v>
      </c>
    </row>
    <row r="13" spans="1:3" x14ac:dyDescent="0.25">
      <c r="C13" s="44"/>
    </row>
    <row r="14" spans="1:3" ht="15.75" x14ac:dyDescent="0.3">
      <c r="A14" s="51" t="s">
        <v>1082</v>
      </c>
      <c r="B14" s="52" t="s">
        <v>246</v>
      </c>
      <c r="C14" s="608">
        <v>234939</v>
      </c>
    </row>
    <row r="15" spans="1:3" ht="15.75" thickBot="1" x14ac:dyDescent="0.3">
      <c r="C15" s="44"/>
    </row>
    <row r="16" spans="1:3" ht="19.5" thickTop="1" thickBot="1" x14ac:dyDescent="0.4">
      <c r="A16" s="70"/>
      <c r="B16" s="71" t="s">
        <v>248</v>
      </c>
      <c r="C16" s="973">
        <f t="shared" ref="C16" si="1">SUM(C14:C15)</f>
        <v>234939</v>
      </c>
    </row>
    <row r="17" ht="15.75" thickTop="1" x14ac:dyDescent="0.25"/>
  </sheetData>
  <phoneticPr fontId="0" type="noConversion"/>
  <printOptions horizontalCentered="1"/>
  <pageMargins left="0" right="0" top="0.5" bottom="0.5" header="0.3" footer="0.3"/>
  <pageSetup paperSize="5" fitToHeight="2" orientation="portrait" r:id="rId1"/>
  <headerFooter>
    <oddFooter>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B4" sqref="B4"/>
    </sheetView>
  </sheetViews>
  <sheetFormatPr defaultRowHeight="15" x14ac:dyDescent="0.25"/>
  <cols>
    <col min="1" max="1" width="19.28515625" customWidth="1"/>
    <col min="2" max="2" width="32.42578125" customWidth="1"/>
    <col min="3" max="3" width="29.5703125" customWidth="1"/>
  </cols>
  <sheetData>
    <row r="1" spans="1:3" ht="22.5" x14ac:dyDescent="0.4">
      <c r="A1" s="443"/>
      <c r="B1" s="443" t="s">
        <v>508</v>
      </c>
      <c r="C1" s="737"/>
    </row>
    <row r="2" spans="1:3" ht="22.5" x14ac:dyDescent="0.4">
      <c r="A2" s="28"/>
      <c r="B2" s="163" t="s">
        <v>1244</v>
      </c>
      <c r="C2" s="737"/>
    </row>
    <row r="3" spans="1:3" ht="23.25" thickBot="1" x14ac:dyDescent="0.45">
      <c r="A3" s="6"/>
      <c r="B3" s="162" t="s">
        <v>1336</v>
      </c>
      <c r="C3" s="737"/>
    </row>
    <row r="4" spans="1:3" ht="69.95" customHeight="1" thickBot="1" x14ac:dyDescent="0.3">
      <c r="A4" s="686" t="s">
        <v>378</v>
      </c>
      <c r="B4" s="655" t="s">
        <v>434</v>
      </c>
      <c r="C4" s="974" t="s">
        <v>1252</v>
      </c>
    </row>
    <row r="5" spans="1:3" ht="18" x14ac:dyDescent="0.35">
      <c r="A5" s="51" t="s">
        <v>1218</v>
      </c>
      <c r="B5" s="52" t="s">
        <v>351</v>
      </c>
      <c r="C5" s="975">
        <v>17966</v>
      </c>
    </row>
    <row r="6" spans="1:3" ht="18" x14ac:dyDescent="0.35">
      <c r="A6" s="51" t="s">
        <v>1083</v>
      </c>
      <c r="B6" s="54" t="s">
        <v>1086</v>
      </c>
      <c r="C6" s="975">
        <v>195234</v>
      </c>
    </row>
    <row r="7" spans="1:3" ht="15.75" thickBot="1" x14ac:dyDescent="0.3">
      <c r="A7" t="s">
        <v>1084</v>
      </c>
      <c r="B7" s="46" t="s">
        <v>1085</v>
      </c>
      <c r="C7" s="903">
        <v>4</v>
      </c>
    </row>
    <row r="8" spans="1:3" ht="19.5" thickTop="1" thickBot="1" x14ac:dyDescent="0.4">
      <c r="A8" s="101"/>
      <c r="B8" s="71" t="s">
        <v>245</v>
      </c>
      <c r="C8" s="973">
        <f t="shared" ref="C8" si="0">SUM(C5:C7)</f>
        <v>213204</v>
      </c>
    </row>
    <row r="9" spans="1:3" ht="16.5" thickTop="1" thickBot="1" x14ac:dyDescent="0.3">
      <c r="C9" s="44"/>
    </row>
    <row r="10" spans="1:3" ht="65.099999999999994" customHeight="1" thickBot="1" x14ac:dyDescent="0.3">
      <c r="A10" s="686" t="s">
        <v>252</v>
      </c>
      <c r="B10" s="655"/>
      <c r="C10" s="974" t="s">
        <v>1252</v>
      </c>
    </row>
    <row r="11" spans="1:3" x14ac:dyDescent="0.25">
      <c r="C11" s="44"/>
    </row>
    <row r="12" spans="1:3" ht="18" x14ac:dyDescent="0.35">
      <c r="A12" s="51" t="s">
        <v>1238</v>
      </c>
      <c r="B12" s="52" t="s">
        <v>474</v>
      </c>
      <c r="C12" s="975">
        <v>213204</v>
      </c>
    </row>
    <row r="13" spans="1:3" ht="15.75" thickBot="1" x14ac:dyDescent="0.3">
      <c r="B13" s="46"/>
      <c r="C13" s="44"/>
    </row>
    <row r="14" spans="1:3" ht="19.5" thickTop="1" thickBot="1" x14ac:dyDescent="0.4">
      <c r="A14" s="101"/>
      <c r="B14" s="71" t="s">
        <v>248</v>
      </c>
      <c r="C14" s="973">
        <f t="shared" ref="C14" si="1">SUM(C12:C13)</f>
        <v>213204</v>
      </c>
    </row>
    <row r="15" spans="1:3" ht="15.75" thickTop="1" x14ac:dyDescent="0.25"/>
  </sheetData>
  <pageMargins left="0.7" right="0.7" top="0.75" bottom="0.75" header="0.3" footer="0.3"/>
  <pageSetup paperSize="5" fitToHeight="0" orientation="portrait" r:id="rId1"/>
  <headerFooter>
    <oddFooter>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B3" sqref="B3"/>
    </sheetView>
  </sheetViews>
  <sheetFormatPr defaultRowHeight="15" x14ac:dyDescent="0.25"/>
  <cols>
    <col min="1" max="1" width="22.140625" customWidth="1"/>
    <col min="2" max="2" width="59" bestFit="1" customWidth="1"/>
    <col min="3" max="3" width="20.85546875" style="734" customWidth="1"/>
  </cols>
  <sheetData>
    <row r="1" spans="1:3" ht="22.5" x14ac:dyDescent="0.4">
      <c r="A1" s="165"/>
      <c r="B1" s="167" t="s">
        <v>1092</v>
      </c>
      <c r="C1" s="424"/>
    </row>
    <row r="2" spans="1:3" ht="22.5" x14ac:dyDescent="0.4">
      <c r="A2" s="166"/>
      <c r="B2" s="114" t="s">
        <v>1336</v>
      </c>
      <c r="C2" s="424"/>
    </row>
    <row r="3" spans="1:3" ht="23.25" thickBot="1" x14ac:dyDescent="0.45">
      <c r="A3" s="253"/>
      <c r="B3" s="179" t="s">
        <v>1244</v>
      </c>
      <c r="C3" s="424"/>
    </row>
    <row r="4" spans="1:3" ht="72" customHeight="1" thickBot="1" x14ac:dyDescent="0.45">
      <c r="A4" s="525" t="s">
        <v>425</v>
      </c>
      <c r="B4" s="525" t="s">
        <v>522</v>
      </c>
      <c r="C4" s="862" t="s">
        <v>1256</v>
      </c>
    </row>
    <row r="5" spans="1:3" s="47" customFormat="1" ht="20.100000000000001" customHeight="1" x14ac:dyDescent="0.3">
      <c r="A5" s="188" t="s">
        <v>1219</v>
      </c>
      <c r="B5" s="189" t="s">
        <v>1048</v>
      </c>
      <c r="C5" s="985">
        <v>29489</v>
      </c>
    </row>
    <row r="6" spans="1:3" s="47" customFormat="1" ht="20.100000000000001" customHeight="1" x14ac:dyDescent="0.3">
      <c r="A6" s="191" t="s">
        <v>1087</v>
      </c>
      <c r="B6" s="192" t="s">
        <v>532</v>
      </c>
      <c r="C6" s="986"/>
    </row>
    <row r="7" spans="1:3" s="47" customFormat="1" ht="20.100000000000001" customHeight="1" x14ac:dyDescent="0.3">
      <c r="A7" s="191" t="s">
        <v>1087</v>
      </c>
      <c r="B7" s="192" t="s">
        <v>1236</v>
      </c>
      <c r="C7" s="986">
        <v>100000</v>
      </c>
    </row>
    <row r="8" spans="1:3" s="47" customFormat="1" ht="20.100000000000001" customHeight="1" x14ac:dyDescent="0.3">
      <c r="A8" s="191" t="s">
        <v>1088</v>
      </c>
      <c r="B8" s="192" t="s">
        <v>1237</v>
      </c>
      <c r="C8" s="986">
        <v>97145</v>
      </c>
    </row>
    <row r="9" spans="1:3" s="47" customFormat="1" ht="20.100000000000001" customHeight="1" x14ac:dyDescent="0.3">
      <c r="A9" s="270" t="s">
        <v>1089</v>
      </c>
      <c r="B9" s="192" t="s">
        <v>663</v>
      </c>
      <c r="C9" s="986">
        <v>30000</v>
      </c>
    </row>
    <row r="10" spans="1:3" s="47" customFormat="1" ht="20.100000000000001" customHeight="1" thickBot="1" x14ac:dyDescent="0.35">
      <c r="A10" s="987" t="s">
        <v>1090</v>
      </c>
      <c r="B10" s="193" t="s">
        <v>244</v>
      </c>
      <c r="C10" s="988">
        <v>208</v>
      </c>
    </row>
    <row r="11" spans="1:3" s="47" customFormat="1" ht="18.75" thickBot="1" x14ac:dyDescent="0.4">
      <c r="A11" s="982"/>
      <c r="B11" s="983" t="s">
        <v>392</v>
      </c>
      <c r="C11" s="984">
        <f>SUM(C5:C10)</f>
        <v>256842</v>
      </c>
    </row>
    <row r="12" spans="1:3" s="47" customFormat="1" ht="18.75" thickTop="1" x14ac:dyDescent="0.35">
      <c r="A12" s="89"/>
      <c r="B12" s="90"/>
      <c r="C12" s="977"/>
    </row>
    <row r="13" spans="1:3" s="47" customFormat="1" ht="18" x14ac:dyDescent="0.35">
      <c r="A13" s="91" t="s">
        <v>393</v>
      </c>
      <c r="B13" s="52"/>
      <c r="C13" s="977"/>
    </row>
    <row r="14" spans="1:3" s="47" customFormat="1" x14ac:dyDescent="0.3">
      <c r="A14" s="51" t="s">
        <v>1091</v>
      </c>
      <c r="B14" s="54" t="s">
        <v>331</v>
      </c>
      <c r="C14" s="976">
        <v>33000</v>
      </c>
    </row>
    <row r="15" spans="1:3" s="47" customFormat="1" ht="20.100000000000001" customHeight="1" x14ac:dyDescent="0.3">
      <c r="B15" s="47" t="s">
        <v>531</v>
      </c>
      <c r="C15" s="976"/>
    </row>
    <row r="16" spans="1:3" ht="18.75" thickBot="1" x14ac:dyDescent="0.4">
      <c r="A16" s="70"/>
      <c r="B16" s="71" t="s">
        <v>394</v>
      </c>
      <c r="C16" s="978">
        <f t="shared" ref="C16" si="0">SUM(C14:C14)</f>
        <v>33000</v>
      </c>
    </row>
    <row r="17" spans="1:3" ht="19.5" thickTop="1" thickBot="1" x14ac:dyDescent="0.4">
      <c r="A17" s="46"/>
      <c r="B17" s="84"/>
      <c r="C17" s="608"/>
    </row>
    <row r="18" spans="1:3" ht="19.5" thickTop="1" thickBot="1" x14ac:dyDescent="0.4">
      <c r="A18" s="93"/>
      <c r="B18" s="94" t="s">
        <v>395</v>
      </c>
      <c r="C18" s="979">
        <f t="shared" ref="C18" si="1">C16+C11</f>
        <v>289842</v>
      </c>
    </row>
    <row r="19" spans="1:3" ht="10.5" customHeight="1" thickTop="1" thickBot="1" x14ac:dyDescent="0.4">
      <c r="A19" s="46"/>
      <c r="B19" s="84"/>
      <c r="C19" s="608"/>
    </row>
    <row r="20" spans="1:3" ht="69.95" customHeight="1" thickBot="1" x14ac:dyDescent="0.4">
      <c r="A20" s="269" t="s">
        <v>425</v>
      </c>
      <c r="B20" s="173" t="s">
        <v>482</v>
      </c>
      <c r="C20" s="862" t="s">
        <v>1256</v>
      </c>
    </row>
    <row r="21" spans="1:3" ht="18.75" thickBot="1" x14ac:dyDescent="0.4">
      <c r="A21" s="92" t="s">
        <v>381</v>
      </c>
      <c r="C21" s="608"/>
    </row>
    <row r="22" spans="1:3" ht="20.100000000000001" customHeight="1" x14ac:dyDescent="0.3">
      <c r="A22" s="188" t="s">
        <v>1093</v>
      </c>
      <c r="B22" s="189" t="s">
        <v>332</v>
      </c>
      <c r="C22" s="980">
        <v>48763</v>
      </c>
    </row>
    <row r="23" spans="1:3" ht="20.100000000000001" customHeight="1" x14ac:dyDescent="0.3">
      <c r="A23" s="191" t="s">
        <v>1094</v>
      </c>
      <c r="B23" s="192" t="s">
        <v>41</v>
      </c>
      <c r="C23" s="980">
        <v>2122</v>
      </c>
    </row>
    <row r="24" spans="1:3" ht="20.100000000000001" customHeight="1" x14ac:dyDescent="0.3">
      <c r="A24" s="191" t="s">
        <v>1095</v>
      </c>
      <c r="B24" s="192" t="s">
        <v>42</v>
      </c>
      <c r="C24" s="980">
        <v>550</v>
      </c>
    </row>
    <row r="25" spans="1:3" ht="20.100000000000001" customHeight="1" x14ac:dyDescent="0.3">
      <c r="A25" s="191" t="s">
        <v>1096</v>
      </c>
      <c r="B25" s="192" t="s">
        <v>43</v>
      </c>
      <c r="C25" s="980">
        <v>70</v>
      </c>
    </row>
    <row r="26" spans="1:3" ht="20.100000000000001" customHeight="1" x14ac:dyDescent="0.3">
      <c r="A26" s="191" t="s">
        <v>1097</v>
      </c>
      <c r="B26" s="192" t="s">
        <v>285</v>
      </c>
      <c r="C26" s="980">
        <v>3731</v>
      </c>
    </row>
    <row r="27" spans="1:3" ht="20.100000000000001" customHeight="1" x14ac:dyDescent="0.3">
      <c r="A27" s="191" t="s">
        <v>1098</v>
      </c>
      <c r="B27" s="192" t="s">
        <v>564</v>
      </c>
      <c r="C27" s="980">
        <v>3000</v>
      </c>
    </row>
    <row r="28" spans="1:3" ht="20.100000000000001" customHeight="1" x14ac:dyDescent="0.3">
      <c r="A28" s="191" t="s">
        <v>1099</v>
      </c>
      <c r="B28" s="192" t="s">
        <v>271</v>
      </c>
      <c r="C28" s="980"/>
    </row>
    <row r="29" spans="1:3" ht="20.100000000000001" customHeight="1" x14ac:dyDescent="0.3">
      <c r="A29" s="191" t="s">
        <v>1100</v>
      </c>
      <c r="B29" s="192" t="s">
        <v>55</v>
      </c>
      <c r="C29" s="980">
        <v>1250</v>
      </c>
    </row>
    <row r="30" spans="1:3" ht="20.100000000000001" customHeight="1" x14ac:dyDescent="0.3">
      <c r="A30" s="191" t="s">
        <v>1101</v>
      </c>
      <c r="B30" s="192" t="s">
        <v>333</v>
      </c>
      <c r="C30" s="980">
        <v>10000</v>
      </c>
    </row>
    <row r="31" spans="1:3" ht="20.100000000000001" customHeight="1" x14ac:dyDescent="0.3">
      <c r="A31" s="191" t="s">
        <v>1102</v>
      </c>
      <c r="B31" s="192" t="s">
        <v>565</v>
      </c>
      <c r="C31" s="980">
        <v>42647</v>
      </c>
    </row>
    <row r="32" spans="1:3" ht="20.100000000000001" customHeight="1" x14ac:dyDescent="0.3">
      <c r="A32" s="191" t="s">
        <v>1103</v>
      </c>
      <c r="B32" s="192" t="s">
        <v>265</v>
      </c>
      <c r="C32" s="980">
        <v>150</v>
      </c>
    </row>
    <row r="33" spans="1:3" ht="20.100000000000001" customHeight="1" x14ac:dyDescent="0.3">
      <c r="A33" s="191" t="s">
        <v>1104</v>
      </c>
      <c r="B33" s="192" t="s">
        <v>259</v>
      </c>
      <c r="C33" s="980">
        <v>1500</v>
      </c>
    </row>
    <row r="34" spans="1:3" ht="20.100000000000001" customHeight="1" x14ac:dyDescent="0.3">
      <c r="A34" s="191" t="s">
        <v>1105</v>
      </c>
      <c r="B34" s="192" t="s">
        <v>650</v>
      </c>
      <c r="C34" s="980">
        <v>1000</v>
      </c>
    </row>
    <row r="35" spans="1:3" ht="20.100000000000001" customHeight="1" x14ac:dyDescent="0.3">
      <c r="A35" s="191" t="s">
        <v>1106</v>
      </c>
      <c r="B35" s="192" t="s">
        <v>207</v>
      </c>
      <c r="C35" s="980">
        <v>8500</v>
      </c>
    </row>
    <row r="36" spans="1:3" ht="20.100000000000001" customHeight="1" x14ac:dyDescent="0.3">
      <c r="A36" s="211" t="s">
        <v>1107</v>
      </c>
      <c r="B36" s="190" t="s">
        <v>276</v>
      </c>
      <c r="C36" s="980">
        <v>150</v>
      </c>
    </row>
    <row r="37" spans="1:3" ht="20.100000000000001" customHeight="1" x14ac:dyDescent="0.3">
      <c r="A37" s="211" t="s">
        <v>1108</v>
      </c>
      <c r="B37" s="190" t="s">
        <v>468</v>
      </c>
      <c r="C37" s="980">
        <v>400</v>
      </c>
    </row>
    <row r="38" spans="1:3" ht="20.100000000000001" customHeight="1" x14ac:dyDescent="0.3">
      <c r="A38" s="211" t="s">
        <v>1109</v>
      </c>
      <c r="B38" s="190" t="s">
        <v>469</v>
      </c>
      <c r="C38" s="980">
        <v>3300</v>
      </c>
    </row>
    <row r="39" spans="1:3" ht="20.100000000000001" customHeight="1" x14ac:dyDescent="0.3">
      <c r="A39" s="211" t="s">
        <v>1110</v>
      </c>
      <c r="B39" s="190" t="s">
        <v>238</v>
      </c>
      <c r="C39" s="980">
        <v>2000</v>
      </c>
    </row>
    <row r="40" spans="1:3" ht="20.100000000000001" customHeight="1" x14ac:dyDescent="0.3">
      <c r="A40" s="211" t="s">
        <v>1111</v>
      </c>
      <c r="B40" s="190" t="s">
        <v>435</v>
      </c>
      <c r="C40" s="980">
        <v>1500</v>
      </c>
    </row>
    <row r="41" spans="1:3" ht="20.100000000000001" customHeight="1" x14ac:dyDescent="0.3">
      <c r="A41" s="270" t="s">
        <v>1112</v>
      </c>
      <c r="B41" s="192" t="s">
        <v>209</v>
      </c>
      <c r="C41" s="980">
        <v>3000</v>
      </c>
    </row>
    <row r="42" spans="1:3" ht="20.100000000000001" customHeight="1" x14ac:dyDescent="0.3">
      <c r="A42" s="270" t="s">
        <v>1113</v>
      </c>
      <c r="B42" s="192" t="s">
        <v>436</v>
      </c>
      <c r="C42" s="980">
        <v>250</v>
      </c>
    </row>
    <row r="43" spans="1:3" ht="20.100000000000001" customHeight="1" x14ac:dyDescent="0.3">
      <c r="A43" s="191" t="s">
        <v>1114</v>
      </c>
      <c r="B43" s="192" t="s">
        <v>36</v>
      </c>
      <c r="C43" s="980">
        <v>2000</v>
      </c>
    </row>
    <row r="44" spans="1:3" ht="20.100000000000001" customHeight="1" x14ac:dyDescent="0.3">
      <c r="A44" s="191" t="s">
        <v>1115</v>
      </c>
      <c r="B44" s="192" t="s">
        <v>50</v>
      </c>
      <c r="C44" s="980">
        <v>25</v>
      </c>
    </row>
    <row r="45" spans="1:3" ht="20.100000000000001" customHeight="1" x14ac:dyDescent="0.3">
      <c r="A45" s="191" t="s">
        <v>1116</v>
      </c>
      <c r="B45" s="192" t="s">
        <v>463</v>
      </c>
      <c r="C45" s="980">
        <v>500</v>
      </c>
    </row>
    <row r="46" spans="1:3" ht="20.100000000000001" customHeight="1" x14ac:dyDescent="0.3">
      <c r="A46" s="191" t="s">
        <v>1117</v>
      </c>
      <c r="B46" s="192" t="s">
        <v>288</v>
      </c>
      <c r="C46" s="980">
        <v>250</v>
      </c>
    </row>
    <row r="47" spans="1:3" ht="20.100000000000001" customHeight="1" x14ac:dyDescent="0.3">
      <c r="A47" s="191" t="s">
        <v>1118</v>
      </c>
      <c r="B47" s="192" t="s">
        <v>453</v>
      </c>
      <c r="C47" s="980">
        <v>450</v>
      </c>
    </row>
    <row r="48" spans="1:3" ht="20.100000000000001" customHeight="1" x14ac:dyDescent="0.3">
      <c r="A48" s="191" t="s">
        <v>1119</v>
      </c>
      <c r="B48" s="192" t="s">
        <v>334</v>
      </c>
      <c r="C48" s="980">
        <v>6000</v>
      </c>
    </row>
    <row r="49" spans="1:3" ht="20.100000000000001" customHeight="1" x14ac:dyDescent="0.3">
      <c r="A49" s="191" t="s">
        <v>1120</v>
      </c>
      <c r="B49" s="192" t="s">
        <v>454</v>
      </c>
      <c r="C49" s="980">
        <v>925</v>
      </c>
    </row>
    <row r="50" spans="1:3" ht="20.100000000000001" customHeight="1" x14ac:dyDescent="0.3">
      <c r="A50" s="191" t="s">
        <v>1121</v>
      </c>
      <c r="B50" s="192" t="s">
        <v>455</v>
      </c>
      <c r="C50" s="980">
        <v>50</v>
      </c>
    </row>
    <row r="51" spans="1:3" ht="20.100000000000001" customHeight="1" x14ac:dyDescent="0.3">
      <c r="A51" s="191" t="s">
        <v>1122</v>
      </c>
      <c r="B51" s="192" t="s">
        <v>212</v>
      </c>
      <c r="C51" s="980">
        <v>5500</v>
      </c>
    </row>
    <row r="52" spans="1:3" ht="20.100000000000001" customHeight="1" x14ac:dyDescent="0.3">
      <c r="A52" s="191" t="s">
        <v>1123</v>
      </c>
      <c r="B52" s="192" t="s">
        <v>456</v>
      </c>
      <c r="C52" s="980">
        <v>500</v>
      </c>
    </row>
    <row r="53" spans="1:3" ht="20.100000000000001" customHeight="1" x14ac:dyDescent="0.3">
      <c r="A53" s="211" t="s">
        <v>1124</v>
      </c>
      <c r="B53" s="190" t="s">
        <v>566</v>
      </c>
      <c r="C53" s="980">
        <v>5000</v>
      </c>
    </row>
    <row r="54" spans="1:3" ht="20.100000000000001" customHeight="1" x14ac:dyDescent="0.3">
      <c r="A54" s="191" t="s">
        <v>1125</v>
      </c>
      <c r="B54" s="192" t="s">
        <v>422</v>
      </c>
      <c r="C54" s="980">
        <v>7000</v>
      </c>
    </row>
    <row r="55" spans="1:3" ht="20.100000000000001" customHeight="1" x14ac:dyDescent="0.3">
      <c r="A55" s="191" t="s">
        <v>1126</v>
      </c>
      <c r="B55" s="192" t="s">
        <v>268</v>
      </c>
      <c r="C55" s="980"/>
    </row>
    <row r="56" spans="1:3" ht="20.100000000000001" customHeight="1" thickBot="1" x14ac:dyDescent="0.35">
      <c r="A56" s="271" t="s">
        <v>1127</v>
      </c>
      <c r="B56" s="193" t="s">
        <v>651</v>
      </c>
      <c r="C56" s="981">
        <v>127759</v>
      </c>
    </row>
    <row r="57" spans="1:3" ht="18.75" thickBot="1" x14ac:dyDescent="0.4">
      <c r="A57" s="272"/>
      <c r="B57" s="273" t="s">
        <v>396</v>
      </c>
      <c r="C57" s="544">
        <f>SUM(C22:C56)</f>
        <v>289842</v>
      </c>
    </row>
    <row r="58" spans="1:3" ht="15.75" thickTop="1" x14ac:dyDescent="0.25">
      <c r="C58" s="734">
        <f>C18-C57</f>
        <v>0</v>
      </c>
    </row>
    <row r="59" spans="1:3" ht="15.75" x14ac:dyDescent="0.3">
      <c r="B59" s="64"/>
    </row>
  </sheetData>
  <phoneticPr fontId="20" type="noConversion"/>
  <pageMargins left="0.75" right="0.75" top="1" bottom="1" header="0.5" footer="0.5"/>
  <pageSetup paperSize="5" scale="87" fitToHeight="0" orientation="portrait" r:id="rId1"/>
  <headerFooter alignWithMargins="0">
    <oddFooter>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41"/>
  <sheetViews>
    <sheetView workbookViewId="0">
      <selection activeCell="D4" sqref="D4"/>
    </sheetView>
  </sheetViews>
  <sheetFormatPr defaultRowHeight="15" x14ac:dyDescent="0.25"/>
  <cols>
    <col min="3" max="3" width="17.42578125" customWidth="1"/>
    <col min="4" max="4" width="43.42578125" customWidth="1"/>
    <col min="5" max="5" width="15.28515625" customWidth="1"/>
  </cols>
  <sheetData>
    <row r="2" spans="3:5" ht="22.5" x14ac:dyDescent="0.4">
      <c r="C2" s="168"/>
      <c r="D2" s="168" t="s">
        <v>335</v>
      </c>
      <c r="E2" s="106"/>
    </row>
    <row r="3" spans="3:5" ht="22.5" x14ac:dyDescent="0.4">
      <c r="C3" s="162"/>
      <c r="D3" s="635" t="s">
        <v>1336</v>
      </c>
      <c r="E3" s="106"/>
    </row>
    <row r="4" spans="3:5" ht="22.5" x14ac:dyDescent="0.4">
      <c r="C4" s="162"/>
      <c r="D4" s="635" t="s">
        <v>1244</v>
      </c>
      <c r="E4" s="106"/>
    </row>
    <row r="5" spans="3:5" ht="15.75" thickBot="1" x14ac:dyDescent="0.3">
      <c r="D5" s="46"/>
    </row>
    <row r="6" spans="3:5" ht="45" customHeight="1" thickBot="1" x14ac:dyDescent="0.3">
      <c r="C6" s="686" t="s">
        <v>380</v>
      </c>
      <c r="D6" s="655"/>
      <c r="E6" s="974" t="s">
        <v>1245</v>
      </c>
    </row>
    <row r="7" spans="3:5" ht="15.75" x14ac:dyDescent="0.3">
      <c r="C7" s="990" t="s">
        <v>1128</v>
      </c>
      <c r="D7" s="991" t="s">
        <v>336</v>
      </c>
      <c r="E7" s="966">
        <v>161760</v>
      </c>
    </row>
    <row r="8" spans="3:5" ht="15.75" x14ac:dyDescent="0.3">
      <c r="C8" s="992" t="s">
        <v>1129</v>
      </c>
      <c r="D8" s="993" t="s">
        <v>413</v>
      </c>
      <c r="E8" s="969">
        <v>440</v>
      </c>
    </row>
    <row r="9" spans="3:5" ht="15.75" x14ac:dyDescent="0.3">
      <c r="C9" s="994" t="s">
        <v>1130</v>
      </c>
      <c r="D9" s="993" t="s">
        <v>244</v>
      </c>
      <c r="E9" s="995"/>
    </row>
    <row r="10" spans="3:5" ht="16.5" thickBot="1" x14ac:dyDescent="0.35">
      <c r="C10" s="996" t="s">
        <v>1131</v>
      </c>
      <c r="D10" s="997" t="s">
        <v>503</v>
      </c>
      <c r="E10" s="998">
        <v>39000</v>
      </c>
    </row>
    <row r="11" spans="3:5" s="223" customFormat="1" ht="22.5" thickTop="1" thickBot="1" x14ac:dyDescent="0.45">
      <c r="C11" s="688"/>
      <c r="D11" s="689" t="s">
        <v>251</v>
      </c>
      <c r="E11" s="989">
        <f>SUM(E7:E10)</f>
        <v>201200</v>
      </c>
    </row>
    <row r="12" spans="3:5" ht="16.5" thickTop="1" thickBot="1" x14ac:dyDescent="0.3">
      <c r="E12" s="44"/>
    </row>
    <row r="13" spans="3:5" ht="45" customHeight="1" thickBot="1" x14ac:dyDescent="0.3">
      <c r="C13" s="687" t="s">
        <v>381</v>
      </c>
      <c r="D13" s="655"/>
      <c r="E13" s="974" t="s">
        <v>1245</v>
      </c>
    </row>
    <row r="14" spans="3:5" x14ac:dyDescent="0.25">
      <c r="C14" s="999" t="s">
        <v>1132</v>
      </c>
      <c r="D14" s="1000" t="s">
        <v>562</v>
      </c>
      <c r="E14" s="1001"/>
    </row>
    <row r="15" spans="3:5" ht="15.75" x14ac:dyDescent="0.3">
      <c r="C15" s="1002" t="s">
        <v>1133</v>
      </c>
      <c r="D15" s="993" t="s">
        <v>337</v>
      </c>
      <c r="E15" s="969">
        <v>187600</v>
      </c>
    </row>
    <row r="16" spans="3:5" ht="15.75" x14ac:dyDescent="0.3">
      <c r="C16" s="1002" t="s">
        <v>1134</v>
      </c>
      <c r="D16" s="993" t="s">
        <v>276</v>
      </c>
      <c r="E16" s="969">
        <v>500</v>
      </c>
    </row>
    <row r="17" spans="3:5" ht="15.75" x14ac:dyDescent="0.3">
      <c r="C17" s="1002" t="s">
        <v>1135</v>
      </c>
      <c r="D17" s="993" t="s">
        <v>272</v>
      </c>
      <c r="E17" s="995"/>
    </row>
    <row r="18" spans="3:5" ht="15.75" x14ac:dyDescent="0.3">
      <c r="C18" s="1002" t="s">
        <v>1136</v>
      </c>
      <c r="D18" s="993" t="s">
        <v>423</v>
      </c>
      <c r="E18" s="969">
        <v>1000</v>
      </c>
    </row>
    <row r="19" spans="3:5" ht="15.75" x14ac:dyDescent="0.3">
      <c r="C19" s="1002" t="s">
        <v>1137</v>
      </c>
      <c r="D19" s="993" t="s">
        <v>435</v>
      </c>
      <c r="E19" s="995"/>
    </row>
    <row r="20" spans="3:5" ht="15.75" x14ac:dyDescent="0.3">
      <c r="C20" s="1002" t="s">
        <v>1138</v>
      </c>
      <c r="D20" s="993" t="s">
        <v>414</v>
      </c>
      <c r="E20" s="995"/>
    </row>
    <row r="21" spans="3:5" ht="15.75" x14ac:dyDescent="0.3">
      <c r="C21" s="1002" t="s">
        <v>1139</v>
      </c>
      <c r="D21" s="993" t="s">
        <v>209</v>
      </c>
      <c r="E21" s="995"/>
    </row>
    <row r="22" spans="3:5" ht="15.75" x14ac:dyDescent="0.3">
      <c r="C22" s="1002" t="s">
        <v>1140</v>
      </c>
      <c r="D22" s="993" t="s">
        <v>36</v>
      </c>
      <c r="E22" s="995"/>
    </row>
    <row r="23" spans="3:5" ht="15.75" x14ac:dyDescent="0.3">
      <c r="C23" s="1002" t="s">
        <v>1141</v>
      </c>
      <c r="D23" s="993" t="s">
        <v>50</v>
      </c>
      <c r="E23" s="969">
        <v>1500</v>
      </c>
    </row>
    <row r="24" spans="3:5" ht="15.75" x14ac:dyDescent="0.3">
      <c r="C24" s="1003" t="s">
        <v>1142</v>
      </c>
      <c r="D24" s="993" t="s">
        <v>511</v>
      </c>
      <c r="E24" s="995"/>
    </row>
    <row r="25" spans="3:5" ht="15.75" x14ac:dyDescent="0.3">
      <c r="C25" s="1002" t="s">
        <v>1143</v>
      </c>
      <c r="D25" s="993" t="s">
        <v>338</v>
      </c>
      <c r="E25" s="969">
        <v>10200</v>
      </c>
    </row>
    <row r="26" spans="3:5" ht="16.5" thickBot="1" x14ac:dyDescent="0.35">
      <c r="C26" s="1004" t="s">
        <v>1144</v>
      </c>
      <c r="D26" s="1005" t="s">
        <v>408</v>
      </c>
      <c r="E26" s="998">
        <v>400</v>
      </c>
    </row>
    <row r="27" spans="3:5" s="223" customFormat="1" ht="22.5" thickTop="1" thickBot="1" x14ac:dyDescent="0.45">
      <c r="C27" s="690"/>
      <c r="D27" s="691" t="s">
        <v>247</v>
      </c>
      <c r="E27" s="989">
        <f t="shared" ref="E27" si="0">SUM(E14:E26)</f>
        <v>201200</v>
      </c>
    </row>
    <row r="28" spans="3:5" ht="15.75" thickTop="1" x14ac:dyDescent="0.25"/>
    <row r="29" spans="3:5" ht="15.75" hidden="1" x14ac:dyDescent="0.3">
      <c r="C29" s="609" t="s">
        <v>290</v>
      </c>
      <c r="D29" s="778" t="s">
        <v>660</v>
      </c>
    </row>
    <row r="30" spans="3:5" hidden="1" x14ac:dyDescent="0.25">
      <c r="C30" s="405"/>
      <c r="D30" t="s">
        <v>616</v>
      </c>
    </row>
    <row r="31" spans="3:5" hidden="1" x14ac:dyDescent="0.25">
      <c r="C31" s="44"/>
    </row>
    <row r="32" spans="3:5" hidden="1" x14ac:dyDescent="0.25">
      <c r="D32" t="s">
        <v>617</v>
      </c>
    </row>
    <row r="33" spans="3:4" hidden="1" x14ac:dyDescent="0.25">
      <c r="D33" t="s">
        <v>624</v>
      </c>
    </row>
    <row r="36" spans="3:4" x14ac:dyDescent="0.25">
      <c r="C36" t="s">
        <v>618</v>
      </c>
      <c r="D36" s="735" t="s">
        <v>619</v>
      </c>
    </row>
    <row r="37" spans="3:4" x14ac:dyDescent="0.25">
      <c r="D37" s="777" t="s">
        <v>620</v>
      </c>
    </row>
    <row r="38" spans="3:4" x14ac:dyDescent="0.25">
      <c r="D38" s="609" t="s">
        <v>621</v>
      </c>
    </row>
    <row r="39" spans="3:4" x14ac:dyDescent="0.25">
      <c r="D39" s="609" t="s">
        <v>622</v>
      </c>
    </row>
    <row r="40" spans="3:4" ht="15.75" thickBot="1" x14ac:dyDescent="0.3">
      <c r="D40" s="736" t="s">
        <v>623</v>
      </c>
    </row>
    <row r="41" spans="3:4" x14ac:dyDescent="0.25">
      <c r="D41" s="609" t="s">
        <v>625</v>
      </c>
    </row>
  </sheetData>
  <pageMargins left="0.7" right="0.7" top="0.75" bottom="0.75" header="0.3" footer="0.3"/>
  <pageSetup paperSize="5" fitToHeight="0" orientation="portrait" r:id="rId1"/>
  <headerFooter>
    <oddFooter>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A4" sqref="A4"/>
    </sheetView>
  </sheetViews>
  <sheetFormatPr defaultRowHeight="15" x14ac:dyDescent="0.25"/>
  <cols>
    <col min="1" max="1" width="23.7109375" customWidth="1"/>
    <col min="2" max="2" width="38.28515625" customWidth="1"/>
    <col min="3" max="3" width="19.28515625" style="53" customWidth="1"/>
  </cols>
  <sheetData>
    <row r="1" spans="1:3" ht="22.5" x14ac:dyDescent="0.4">
      <c r="A1" s="34"/>
      <c r="B1" s="34" t="s">
        <v>500</v>
      </c>
      <c r="C1" s="423"/>
    </row>
    <row r="2" spans="1:3" ht="22.5" x14ac:dyDescent="0.4">
      <c r="A2" s="28"/>
      <c r="B2" s="568" t="s">
        <v>1244</v>
      </c>
      <c r="C2" s="423"/>
    </row>
    <row r="3" spans="1:3" ht="22.5" x14ac:dyDescent="0.4">
      <c r="A3" s="37" t="s">
        <v>1336</v>
      </c>
      <c r="B3" s="36"/>
      <c r="C3" s="423"/>
    </row>
    <row r="5" spans="1:3" ht="18.75" thickBot="1" x14ac:dyDescent="0.4">
      <c r="A5" s="319"/>
      <c r="B5" s="319"/>
    </row>
    <row r="6" spans="1:3" ht="55.15" customHeight="1" thickBot="1" x14ac:dyDescent="0.4">
      <c r="A6" s="1009" t="s">
        <v>380</v>
      </c>
      <c r="B6" s="1010"/>
      <c r="C6" s="1011" t="s">
        <v>1252</v>
      </c>
    </row>
    <row r="7" spans="1:3" ht="18" x14ac:dyDescent="0.35">
      <c r="A7" s="1012" t="s">
        <v>1220</v>
      </c>
      <c r="B7" s="1013" t="s">
        <v>1145</v>
      </c>
      <c r="C7" s="966">
        <v>1852</v>
      </c>
    </row>
    <row r="8" spans="1:3" ht="18" x14ac:dyDescent="0.35">
      <c r="A8" s="1014" t="s">
        <v>1146</v>
      </c>
      <c r="B8" s="1015" t="s">
        <v>1148</v>
      </c>
      <c r="C8" s="969">
        <v>947</v>
      </c>
    </row>
    <row r="9" spans="1:3" ht="18.75" thickBot="1" x14ac:dyDescent="0.4">
      <c r="A9" s="1016" t="s">
        <v>1147</v>
      </c>
      <c r="B9" s="1017" t="s">
        <v>244</v>
      </c>
      <c r="C9" s="972">
        <v>2</v>
      </c>
    </row>
    <row r="10" spans="1:3" ht="18" x14ac:dyDescent="0.35">
      <c r="A10" s="319"/>
      <c r="B10" s="84" t="s">
        <v>282</v>
      </c>
      <c r="C10" s="1006">
        <f>SUM(C7:C9)</f>
        <v>2801</v>
      </c>
    </row>
    <row r="11" spans="1:3" ht="18" x14ac:dyDescent="0.35">
      <c r="A11" s="319"/>
      <c r="B11" s="430"/>
      <c r="C11" s="608"/>
    </row>
    <row r="12" spans="1:3" ht="18.75" thickBot="1" x14ac:dyDescent="0.4">
      <c r="B12" s="430"/>
      <c r="C12" s="608"/>
    </row>
    <row r="13" spans="1:3" ht="32.25" thickBot="1" x14ac:dyDescent="0.4">
      <c r="A13" s="1018" t="s">
        <v>1149</v>
      </c>
      <c r="B13" s="1019"/>
      <c r="C13" s="1020" t="s">
        <v>1252</v>
      </c>
    </row>
    <row r="14" spans="1:3" ht="18" x14ac:dyDescent="0.35">
      <c r="A14" s="428" t="s">
        <v>1150</v>
      </c>
      <c r="B14" s="429" t="s">
        <v>1151</v>
      </c>
      <c r="C14" s="608">
        <v>2801</v>
      </c>
    </row>
    <row r="15" spans="1:3" ht="18" x14ac:dyDescent="0.35">
      <c r="A15" s="774"/>
      <c r="B15" s="55"/>
      <c r="C15" s="1007"/>
    </row>
    <row r="16" spans="1:3" ht="18" x14ac:dyDescent="0.35">
      <c r="A16" s="319"/>
      <c r="B16" s="49" t="s">
        <v>282</v>
      </c>
      <c r="C16" s="1008">
        <f>SUM(C14:C15)</f>
        <v>2801</v>
      </c>
    </row>
  </sheetData>
  <pageMargins left="0.7" right="0.7" top="0.75" bottom="0.75" header="0.3" footer="0.3"/>
  <pageSetup paperSize="5" orientation="portrait" r:id="rId1"/>
  <headerFooter>
    <oddFooter>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A4" sqref="A4"/>
    </sheetView>
  </sheetViews>
  <sheetFormatPr defaultRowHeight="15" x14ac:dyDescent="0.25"/>
  <cols>
    <col min="1" max="1" width="16.42578125" customWidth="1"/>
    <col min="2" max="2" width="33.7109375" customWidth="1"/>
    <col min="3" max="3" width="22.85546875" customWidth="1"/>
  </cols>
  <sheetData>
    <row r="1" spans="1:3" ht="22.5" x14ac:dyDescent="0.4">
      <c r="A1" s="34"/>
      <c r="B1" s="34" t="s">
        <v>540</v>
      </c>
      <c r="C1" s="28"/>
    </row>
    <row r="2" spans="1:3" ht="22.5" x14ac:dyDescent="0.4">
      <c r="A2" s="28"/>
      <c r="B2" s="568" t="s">
        <v>1244</v>
      </c>
      <c r="C2" s="28"/>
    </row>
    <row r="3" spans="1:3" ht="22.5" x14ac:dyDescent="0.4">
      <c r="A3" s="37" t="s">
        <v>1336</v>
      </c>
      <c r="B3" s="36"/>
      <c r="C3" s="28"/>
    </row>
    <row r="5" spans="1:3" ht="18.75" thickBot="1" x14ac:dyDescent="0.4">
      <c r="A5" s="319"/>
      <c r="B5" s="319"/>
    </row>
    <row r="6" spans="1:3" ht="55.15" customHeight="1" thickBot="1" x14ac:dyDescent="0.4">
      <c r="A6" s="692" t="s">
        <v>380</v>
      </c>
      <c r="B6" s="693"/>
      <c r="C6" s="974" t="s">
        <v>1257</v>
      </c>
    </row>
    <row r="7" spans="1:3" ht="18" x14ac:dyDescent="0.35">
      <c r="A7" s="428" t="s">
        <v>1221</v>
      </c>
      <c r="B7" s="429" t="s">
        <v>501</v>
      </c>
      <c r="C7" s="1021">
        <v>743</v>
      </c>
    </row>
    <row r="8" spans="1:3" ht="18" x14ac:dyDescent="0.35">
      <c r="A8" s="428" t="s">
        <v>1152</v>
      </c>
      <c r="B8" s="429" t="s">
        <v>1153</v>
      </c>
      <c r="C8" s="1022">
        <v>199</v>
      </c>
    </row>
    <row r="9" spans="1:3" ht="18.75" thickBot="1" x14ac:dyDescent="0.4">
      <c r="A9" s="637" t="s">
        <v>1154</v>
      </c>
      <c r="B9" s="448" t="s">
        <v>244</v>
      </c>
      <c r="C9" s="1023">
        <v>1</v>
      </c>
    </row>
    <row r="10" spans="1:3" ht="18" x14ac:dyDescent="0.35">
      <c r="A10" s="319"/>
      <c r="B10" s="84" t="s">
        <v>282</v>
      </c>
      <c r="C10" s="1006">
        <f>SUM(C7:C9)</f>
        <v>943</v>
      </c>
    </row>
    <row r="11" spans="1:3" ht="18" x14ac:dyDescent="0.35">
      <c r="A11" s="319"/>
      <c r="B11" s="430"/>
      <c r="C11" s="44"/>
    </row>
    <row r="12" spans="1:3" ht="18.75" thickBot="1" x14ac:dyDescent="0.4">
      <c r="B12" s="430"/>
      <c r="C12" s="44"/>
    </row>
    <row r="13" spans="1:3" ht="60" customHeight="1" thickBot="1" x14ac:dyDescent="0.4">
      <c r="A13" s="692" t="s">
        <v>1155</v>
      </c>
      <c r="B13" s="655"/>
      <c r="C13" s="974" t="s">
        <v>1257</v>
      </c>
    </row>
    <row r="14" spans="1:3" ht="18" x14ac:dyDescent="0.35">
      <c r="A14" s="319"/>
      <c r="C14" s="44"/>
    </row>
    <row r="15" spans="1:3" ht="18.75" thickBot="1" x14ac:dyDescent="0.4">
      <c r="A15" s="637" t="s">
        <v>1156</v>
      </c>
      <c r="B15" s="448" t="s">
        <v>1151</v>
      </c>
      <c r="C15" s="1023">
        <v>943</v>
      </c>
    </row>
    <row r="16" spans="1:3" ht="18" x14ac:dyDescent="0.35">
      <c r="A16" s="319"/>
      <c r="B16" s="49" t="s">
        <v>282</v>
      </c>
      <c r="C16" s="1008">
        <f t="shared" ref="C16" si="0">SUM(C15)</f>
        <v>943</v>
      </c>
    </row>
  </sheetData>
  <pageMargins left="0.7" right="0.7" top="0.75" bottom="0.75" header="0.3" footer="0.3"/>
  <pageSetup paperSize="5" orientation="portrait" r:id="rId1"/>
  <headerFooter>
    <oddFooter>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B4" sqref="B4"/>
    </sheetView>
  </sheetViews>
  <sheetFormatPr defaultRowHeight="15" x14ac:dyDescent="0.25"/>
  <cols>
    <col min="1" max="1" width="23.7109375" customWidth="1"/>
    <col min="2" max="2" width="28.140625" customWidth="1"/>
    <col min="3" max="3" width="23.85546875" style="775" customWidth="1"/>
  </cols>
  <sheetData>
    <row r="1" spans="1:3" ht="22.5" x14ac:dyDescent="0.4">
      <c r="A1" s="636"/>
      <c r="B1" s="34" t="s">
        <v>585</v>
      </c>
      <c r="C1" s="737"/>
    </row>
    <row r="2" spans="1:3" ht="22.5" x14ac:dyDescent="0.4">
      <c r="A2" s="28"/>
      <c r="B2" s="568" t="s">
        <v>1244</v>
      </c>
      <c r="C2" s="737"/>
    </row>
    <row r="3" spans="1:3" ht="22.5" x14ac:dyDescent="0.4">
      <c r="A3" s="37"/>
      <c r="B3" s="37" t="s">
        <v>1336</v>
      </c>
      <c r="C3" s="737"/>
    </row>
    <row r="5" spans="1:3" ht="15.75" thickBot="1" x14ac:dyDescent="0.3"/>
    <row r="6" spans="1:3" ht="60" customHeight="1" thickBot="1" x14ac:dyDescent="0.4">
      <c r="A6" s="692" t="s">
        <v>380</v>
      </c>
      <c r="B6" s="693"/>
      <c r="C6" s="974" t="s">
        <v>1251</v>
      </c>
    </row>
    <row r="7" spans="1:3" ht="18" x14ac:dyDescent="0.35">
      <c r="A7" s="428" t="s">
        <v>1222</v>
      </c>
      <c r="B7" s="429" t="s">
        <v>1145</v>
      </c>
      <c r="C7" s="1024">
        <v>2996</v>
      </c>
    </row>
    <row r="8" spans="1:3" ht="18" x14ac:dyDescent="0.35">
      <c r="A8" s="802" t="s">
        <v>1157</v>
      </c>
      <c r="B8" s="429" t="s">
        <v>1160</v>
      </c>
      <c r="C8" s="1025">
        <v>580</v>
      </c>
    </row>
    <row r="9" spans="1:3" ht="18" x14ac:dyDescent="0.35">
      <c r="A9" s="802" t="s">
        <v>1158</v>
      </c>
      <c r="B9" s="429" t="s">
        <v>1161</v>
      </c>
      <c r="C9" s="1025">
        <v>300</v>
      </c>
    </row>
    <row r="10" spans="1:3" ht="18.75" thickBot="1" x14ac:dyDescent="0.4">
      <c r="A10" s="637" t="s">
        <v>1159</v>
      </c>
      <c r="B10" s="448" t="s">
        <v>244</v>
      </c>
      <c r="C10" s="1028">
        <v>4</v>
      </c>
    </row>
    <row r="11" spans="1:3" ht="18" x14ac:dyDescent="0.35">
      <c r="A11" s="319" t="s">
        <v>498</v>
      </c>
      <c r="B11" s="84" t="s">
        <v>282</v>
      </c>
      <c r="C11" s="1026">
        <f>SUM(C7:C10)</f>
        <v>3880</v>
      </c>
    </row>
    <row r="12" spans="1:3" ht="18.75" thickBot="1" x14ac:dyDescent="0.4">
      <c r="A12" s="319"/>
      <c r="B12" s="430"/>
      <c r="C12" s="98"/>
    </row>
    <row r="13" spans="1:3" ht="32.25" thickBot="1" x14ac:dyDescent="0.4">
      <c r="A13" s="121"/>
      <c r="B13" s="693"/>
      <c r="C13" s="974" t="s">
        <v>1251</v>
      </c>
    </row>
    <row r="14" spans="1:3" ht="18" x14ac:dyDescent="0.35">
      <c r="A14" s="92" t="s">
        <v>586</v>
      </c>
      <c r="C14" s="98"/>
    </row>
    <row r="15" spans="1:3" ht="18.75" thickBot="1" x14ac:dyDescent="0.4">
      <c r="A15" s="637" t="s">
        <v>1162</v>
      </c>
      <c r="B15" s="448" t="s">
        <v>1163</v>
      </c>
      <c r="C15" s="1027">
        <v>3880</v>
      </c>
    </row>
    <row r="16" spans="1:3" ht="18" x14ac:dyDescent="0.35">
      <c r="B16" s="49" t="s">
        <v>282</v>
      </c>
      <c r="C16" s="1026">
        <f t="shared" ref="C16" si="0">SUM(C15)</f>
        <v>3880</v>
      </c>
    </row>
  </sheetData>
  <pageMargins left="0.7" right="0.7" top="0.75" bottom="0.75" header="0.3" footer="0.3"/>
  <pageSetup paperSize="5" orientation="portrait" r:id="rId1"/>
  <headerFooter>
    <oddFooter>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B4" sqref="B4"/>
    </sheetView>
  </sheetViews>
  <sheetFormatPr defaultRowHeight="15" x14ac:dyDescent="0.25"/>
  <cols>
    <col min="1" max="1" width="28.140625" bestFit="1" customWidth="1"/>
    <col min="2" max="2" width="31" customWidth="1"/>
    <col min="3" max="3" width="24.28515625" style="53" customWidth="1"/>
  </cols>
  <sheetData>
    <row r="1" spans="1:3" ht="22.5" x14ac:dyDescent="0.4">
      <c r="A1" s="636"/>
      <c r="B1" s="34" t="s">
        <v>587</v>
      </c>
      <c r="C1" s="28"/>
    </row>
    <row r="2" spans="1:3" ht="22.5" x14ac:dyDescent="0.4">
      <c r="A2" s="28"/>
      <c r="B2" s="568" t="s">
        <v>1244</v>
      </c>
      <c r="C2" s="28"/>
    </row>
    <row r="3" spans="1:3" ht="22.5" x14ac:dyDescent="0.4">
      <c r="A3" s="37"/>
      <c r="B3" s="37" t="s">
        <v>1336</v>
      </c>
      <c r="C3" s="28"/>
    </row>
    <row r="5" spans="1:3" ht="15.75" thickBot="1" x14ac:dyDescent="0.3"/>
    <row r="6" spans="1:3" ht="54.95" customHeight="1" thickBot="1" x14ac:dyDescent="0.4">
      <c r="A6" s="692" t="s">
        <v>380</v>
      </c>
      <c r="B6" s="693"/>
      <c r="C6" s="1029" t="s">
        <v>1252</v>
      </c>
    </row>
    <row r="7" spans="1:3" ht="18" x14ac:dyDescent="0.35">
      <c r="A7" s="428" t="s">
        <v>1223</v>
      </c>
      <c r="B7" s="429" t="s">
        <v>1145</v>
      </c>
      <c r="C7" s="608">
        <f>21191+5000</f>
        <v>26191</v>
      </c>
    </row>
    <row r="8" spans="1:3" ht="18" x14ac:dyDescent="0.35">
      <c r="A8" s="802" t="s">
        <v>1165</v>
      </c>
      <c r="B8" s="429" t="s">
        <v>1169</v>
      </c>
      <c r="C8" s="925">
        <v>24000</v>
      </c>
    </row>
    <row r="9" spans="1:3" ht="18" x14ac:dyDescent="0.35">
      <c r="A9" s="802" t="s">
        <v>1166</v>
      </c>
      <c r="B9" s="429" t="s">
        <v>1167</v>
      </c>
      <c r="C9" s="925">
        <v>26400</v>
      </c>
    </row>
    <row r="10" spans="1:3" ht="18.75" thickBot="1" x14ac:dyDescent="0.4">
      <c r="A10" s="637" t="s">
        <v>1168</v>
      </c>
      <c r="B10" s="448" t="s">
        <v>1263</v>
      </c>
      <c r="C10" s="1030">
        <v>87600</v>
      </c>
    </row>
    <row r="11" spans="1:3" ht="19.5" x14ac:dyDescent="0.35">
      <c r="A11" s="319" t="s">
        <v>498</v>
      </c>
      <c r="B11" s="84" t="s">
        <v>282</v>
      </c>
      <c r="C11" s="1031">
        <f>SUM(C7:C10)</f>
        <v>164191</v>
      </c>
    </row>
    <row r="12" spans="1:3" ht="18.75" thickBot="1" x14ac:dyDescent="0.4">
      <c r="A12" s="319"/>
      <c r="B12" s="430"/>
      <c r="C12" s="608"/>
    </row>
    <row r="13" spans="1:3" ht="33.75" thickBot="1" x14ac:dyDescent="0.4">
      <c r="A13" s="692" t="s">
        <v>1164</v>
      </c>
      <c r="B13" s="655"/>
      <c r="C13" s="1029" t="s">
        <v>1252</v>
      </c>
    </row>
    <row r="14" spans="1:3" ht="18.75" thickBot="1" x14ac:dyDescent="0.4">
      <c r="A14" s="637" t="s">
        <v>1170</v>
      </c>
      <c r="B14" s="430" t="s">
        <v>1171</v>
      </c>
      <c r="C14" s="608">
        <f>103200+15800</f>
        <v>119000</v>
      </c>
    </row>
    <row r="15" spans="1:3" ht="18.75" thickBot="1" x14ac:dyDescent="0.4">
      <c r="A15" s="637" t="s">
        <v>1172</v>
      </c>
      <c r="B15" s="448" t="s">
        <v>596</v>
      </c>
      <c r="C15" s="1030">
        <v>45191</v>
      </c>
    </row>
    <row r="16" spans="1:3" ht="19.5" x14ac:dyDescent="0.35">
      <c r="A16" s="319"/>
      <c r="B16" s="49" t="s">
        <v>282</v>
      </c>
      <c r="C16" s="1031">
        <f t="shared" ref="C16" si="0">SUM(C14:C15)</f>
        <v>164191</v>
      </c>
    </row>
  </sheetData>
  <pageMargins left="0.7" right="0.7" top="0.75" bottom="0.75" header="0.3" footer="0.3"/>
  <pageSetup paperSize="5" fitToHeight="0" orientation="portrait" r:id="rId1"/>
  <headerFooter>
    <oddFooter>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B4" sqref="B4"/>
    </sheetView>
  </sheetViews>
  <sheetFormatPr defaultRowHeight="15" x14ac:dyDescent="0.25"/>
  <cols>
    <col min="1" max="1" width="28.140625" bestFit="1" customWidth="1"/>
    <col min="2" max="2" width="29" bestFit="1" customWidth="1"/>
    <col min="3" max="3" width="23.140625" style="53" customWidth="1"/>
  </cols>
  <sheetData>
    <row r="1" spans="1:3" ht="22.5" x14ac:dyDescent="0.4">
      <c r="A1" s="34"/>
      <c r="B1" s="34" t="s">
        <v>543</v>
      </c>
      <c r="C1" s="28"/>
    </row>
    <row r="2" spans="1:3" ht="22.5" x14ac:dyDescent="0.4">
      <c r="A2" s="28"/>
      <c r="B2" s="568" t="s">
        <v>1244</v>
      </c>
      <c r="C2" s="28"/>
    </row>
    <row r="3" spans="1:3" ht="22.5" x14ac:dyDescent="0.4">
      <c r="A3" s="28"/>
      <c r="B3" s="37" t="s">
        <v>1336</v>
      </c>
      <c r="C3" s="28"/>
    </row>
    <row r="5" spans="1:3" ht="18.75" thickBot="1" x14ac:dyDescent="0.4">
      <c r="A5" s="319"/>
      <c r="B5" s="319"/>
    </row>
    <row r="6" spans="1:3" ht="60" customHeight="1" thickBot="1" x14ac:dyDescent="0.4">
      <c r="A6" s="692" t="s">
        <v>380</v>
      </c>
      <c r="B6" s="693"/>
      <c r="C6" s="1011" t="s">
        <v>1251</v>
      </c>
    </row>
    <row r="7" spans="1:3" ht="18" x14ac:dyDescent="0.35">
      <c r="A7" s="428"/>
      <c r="B7" s="429"/>
      <c r="C7" s="608"/>
    </row>
    <row r="8" spans="1:3" ht="19.5" x14ac:dyDescent="0.35">
      <c r="A8" s="428" t="s">
        <v>707</v>
      </c>
      <c r="B8" s="429" t="s">
        <v>541</v>
      </c>
      <c r="C8" s="1032">
        <v>298185</v>
      </c>
    </row>
    <row r="9" spans="1:3" ht="20.25" thickBot="1" x14ac:dyDescent="0.4">
      <c r="A9" s="637" t="s">
        <v>1173</v>
      </c>
      <c r="B9" s="448" t="s">
        <v>571</v>
      </c>
      <c r="C9" s="1033"/>
    </row>
    <row r="10" spans="1:3" ht="19.5" x14ac:dyDescent="0.35">
      <c r="A10" s="319" t="s">
        <v>498</v>
      </c>
      <c r="B10" s="84" t="s">
        <v>282</v>
      </c>
      <c r="C10" s="1031">
        <f>SUM(C8:C9)</f>
        <v>298185</v>
      </c>
    </row>
    <row r="11" spans="1:3" ht="18.75" thickBot="1" x14ac:dyDescent="0.4">
      <c r="A11" s="319"/>
      <c r="B11" s="430"/>
      <c r="C11" s="608"/>
    </row>
    <row r="12" spans="1:3" ht="32.25" thickBot="1" x14ac:dyDescent="0.4">
      <c r="A12" s="692" t="s">
        <v>578</v>
      </c>
      <c r="B12" s="655"/>
      <c r="C12" s="1011" t="s">
        <v>1251</v>
      </c>
    </row>
    <row r="13" spans="1:3" x14ac:dyDescent="0.25">
      <c r="C13" s="608"/>
    </row>
    <row r="14" spans="1:3" ht="18" x14ac:dyDescent="0.35">
      <c r="A14" s="69" t="s">
        <v>1174</v>
      </c>
      <c r="B14" s="430" t="s">
        <v>595</v>
      </c>
      <c r="C14" s="608">
        <v>298185</v>
      </c>
    </row>
    <row r="15" spans="1:3" ht="15.75" thickBot="1" x14ac:dyDescent="0.3">
      <c r="A15" s="263"/>
      <c r="B15" s="263"/>
      <c r="C15" s="1030"/>
    </row>
    <row r="16" spans="1:3" ht="19.5" x14ac:dyDescent="0.35">
      <c r="B16" s="84" t="s">
        <v>282</v>
      </c>
      <c r="C16" s="1031">
        <f>SUM(C14:C15)</f>
        <v>298185</v>
      </c>
    </row>
  </sheetData>
  <pageMargins left="0.7" right="0.7" top="0.75" bottom="0.75" header="0.3" footer="0.3"/>
  <pageSetup paperSize="5" fitToHeight="0" orientation="portrait" r:id="rId1"/>
  <headerFooter>
    <oddFooter>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B4" sqref="B4"/>
    </sheetView>
  </sheetViews>
  <sheetFormatPr defaultRowHeight="15" x14ac:dyDescent="0.25"/>
  <cols>
    <col min="1" max="1" width="28.140625" bestFit="1" customWidth="1"/>
    <col min="2" max="2" width="52.5703125" bestFit="1" customWidth="1"/>
    <col min="3" max="3" width="22.85546875" style="53" customWidth="1"/>
  </cols>
  <sheetData>
    <row r="1" spans="1:3" ht="22.5" x14ac:dyDescent="0.4">
      <c r="A1" s="34"/>
      <c r="B1" s="738" t="s">
        <v>579</v>
      </c>
      <c r="C1" s="28"/>
    </row>
    <row r="2" spans="1:3" ht="22.5" x14ac:dyDescent="0.4">
      <c r="A2" s="28"/>
      <c r="B2" s="568" t="s">
        <v>1244</v>
      </c>
      <c r="C2" s="28"/>
    </row>
    <row r="3" spans="1:3" ht="22.5" x14ac:dyDescent="0.4">
      <c r="A3" s="28"/>
      <c r="B3" s="37" t="s">
        <v>1336</v>
      </c>
      <c r="C3" s="28"/>
    </row>
    <row r="5" spans="1:3" ht="18.75" thickBot="1" x14ac:dyDescent="0.4">
      <c r="A5" s="319"/>
      <c r="B5" s="319"/>
    </row>
    <row r="6" spans="1:3" ht="65.099999999999994" customHeight="1" thickBot="1" x14ac:dyDescent="0.4">
      <c r="A6" s="692" t="s">
        <v>380</v>
      </c>
      <c r="B6" s="693"/>
      <c r="C6" s="1029" t="s">
        <v>1251</v>
      </c>
    </row>
    <row r="7" spans="1:3" ht="18" x14ac:dyDescent="0.35">
      <c r="A7" s="428"/>
      <c r="B7" s="429"/>
      <c r="C7" s="1034"/>
    </row>
    <row r="8" spans="1:3" ht="18.75" thickBot="1" x14ac:dyDescent="0.4">
      <c r="A8" s="637" t="s">
        <v>1175</v>
      </c>
      <c r="B8" s="448" t="s">
        <v>541</v>
      </c>
      <c r="C8" s="1035">
        <v>54531</v>
      </c>
    </row>
    <row r="9" spans="1:3" ht="19.5" x14ac:dyDescent="0.35">
      <c r="A9" s="319" t="s">
        <v>498</v>
      </c>
      <c r="B9" s="84" t="s">
        <v>282</v>
      </c>
      <c r="C9" s="1036">
        <f>SUM(C8:C8)</f>
        <v>54531</v>
      </c>
    </row>
    <row r="10" spans="1:3" ht="18.75" thickBot="1" x14ac:dyDescent="0.4">
      <c r="A10" s="319"/>
      <c r="B10" s="430"/>
      <c r="C10" s="1034"/>
    </row>
    <row r="11" spans="1:3" ht="33.75" thickBot="1" x14ac:dyDescent="0.4">
      <c r="A11" s="692" t="s">
        <v>578</v>
      </c>
      <c r="B11" s="693"/>
      <c r="C11" s="1029" t="s">
        <v>1251</v>
      </c>
    </row>
    <row r="12" spans="1:3" ht="18" x14ac:dyDescent="0.35">
      <c r="A12" s="92"/>
      <c r="B12" s="430"/>
      <c r="C12" s="1034"/>
    </row>
    <row r="13" spans="1:3" ht="16.5" thickBot="1" x14ac:dyDescent="0.3">
      <c r="A13" s="803" t="s">
        <v>1176</v>
      </c>
      <c r="B13" s="263" t="s">
        <v>595</v>
      </c>
      <c r="C13" s="1035">
        <v>54531</v>
      </c>
    </row>
    <row r="14" spans="1:3" ht="19.5" x14ac:dyDescent="0.35">
      <c r="B14" s="84" t="s">
        <v>282</v>
      </c>
      <c r="C14" s="1036">
        <f>SUM(C13)</f>
        <v>54531</v>
      </c>
    </row>
    <row r="15" spans="1:3" x14ac:dyDescent="0.25">
      <c r="C15" s="608"/>
    </row>
  </sheetData>
  <pageMargins left="0.7" right="0.7" top="0.75" bottom="0.75" header="0.3" footer="0.3"/>
  <pageSetup paperSize="5" scale="87" fitToHeight="0" orientation="portrait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9"/>
  <sheetViews>
    <sheetView zoomScale="89" zoomScaleNormal="89" workbookViewId="0">
      <selection activeCell="A4" sqref="A4"/>
    </sheetView>
  </sheetViews>
  <sheetFormatPr defaultColWidth="9.140625" defaultRowHeight="15" x14ac:dyDescent="0.25"/>
  <cols>
    <col min="1" max="1" width="5.5703125" style="127" customWidth="1"/>
    <col min="2" max="2" width="20.42578125" style="127" customWidth="1"/>
    <col min="3" max="3" width="69" style="127" customWidth="1"/>
    <col min="4" max="4" width="22.28515625" style="130" hidden="1" customWidth="1"/>
    <col min="5" max="5" width="23.28515625" style="130" hidden="1" customWidth="1"/>
    <col min="6" max="6" width="19.5703125" style="125" hidden="1" customWidth="1"/>
    <col min="7" max="7" width="21.5703125" style="127" hidden="1" customWidth="1"/>
    <col min="8" max="8" width="20.5703125" style="131" hidden="1" customWidth="1"/>
    <col min="9" max="10" width="21.42578125" style="127" hidden="1" customWidth="1"/>
    <col min="11" max="11" width="25.42578125" style="127" hidden="1" customWidth="1"/>
    <col min="12" max="12" width="21.42578125" style="127" hidden="1" customWidth="1"/>
    <col min="13" max="13" width="27" style="127" hidden="1" customWidth="1"/>
    <col min="14" max="14" width="20" style="127" hidden="1" customWidth="1"/>
    <col min="15" max="15" width="17.28515625" style="127" hidden="1" customWidth="1"/>
    <col min="16" max="16" width="22.140625" style="127" hidden="1" customWidth="1"/>
    <col min="17" max="17" width="17.42578125" style="127" hidden="1" customWidth="1"/>
    <col min="18" max="18" width="25.85546875" style="127" hidden="1" customWidth="1"/>
    <col min="19" max="19" width="22" style="127" hidden="1" customWidth="1"/>
    <col min="20" max="20" width="27.42578125" style="130" hidden="1" customWidth="1"/>
    <col min="21" max="21" width="22.7109375" style="433" hidden="1" customWidth="1"/>
    <col min="22" max="22" width="27.42578125" style="437" hidden="1" customWidth="1"/>
    <col min="23" max="23" width="17.7109375" style="127" hidden="1" customWidth="1"/>
    <col min="24" max="24" width="17.5703125" style="437" hidden="1" customWidth="1"/>
    <col min="25" max="26" width="23.42578125" style="130" hidden="1" customWidth="1"/>
    <col min="27" max="27" width="20" style="433" hidden="1" customWidth="1"/>
    <col min="28" max="28" width="20" style="127" hidden="1" customWidth="1"/>
    <col min="29" max="29" width="16.42578125" style="131" hidden="1" customWidth="1"/>
    <col min="30" max="30" width="22.28515625" style="130" hidden="1" customWidth="1"/>
    <col min="31" max="31" width="20" style="437" hidden="1" customWidth="1"/>
    <col min="32" max="32" width="65.42578125" style="127" hidden="1" customWidth="1"/>
    <col min="33" max="33" width="21.28515625" style="125" hidden="1" customWidth="1"/>
    <col min="34" max="34" width="20" style="125" hidden="1" customWidth="1"/>
    <col min="35" max="37" width="20.85546875" style="125" hidden="1" customWidth="1"/>
    <col min="38" max="38" width="19.42578125" style="125" hidden="1" customWidth="1"/>
    <col min="39" max="40" width="20" style="127" hidden="1" customWidth="1"/>
    <col min="41" max="41" width="22.42578125" style="437" customWidth="1"/>
    <col min="42" max="42" width="9.42578125" style="127" bestFit="1" customWidth="1"/>
    <col min="43" max="16384" width="9.140625" style="127"/>
  </cols>
  <sheetData>
    <row r="1" spans="1:41" ht="20.25" x14ac:dyDescent="0.3">
      <c r="A1" s="122"/>
      <c r="B1" s="123">
        <f ca="1">NOW()</f>
        <v>44467.68491585648</v>
      </c>
      <c r="C1" s="221"/>
      <c r="D1" s="124"/>
      <c r="E1" s="124"/>
      <c r="G1" s="126"/>
      <c r="H1" s="126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559"/>
      <c r="AB1" s="559"/>
      <c r="AC1" s="559"/>
      <c r="AD1" s="124"/>
      <c r="AG1" s="700"/>
      <c r="AH1" s="700"/>
      <c r="AI1" s="700"/>
      <c r="AJ1" s="700"/>
      <c r="AK1" s="700"/>
      <c r="AL1" s="700"/>
      <c r="AM1" s="700"/>
      <c r="AN1" s="700"/>
      <c r="AO1" s="745"/>
    </row>
    <row r="2" spans="1:41" s="170" customFormat="1" ht="18.75" x14ac:dyDescent="0.3">
      <c r="A2" s="1061" t="s">
        <v>350</v>
      </c>
      <c r="B2" s="1061"/>
      <c r="C2" s="1061"/>
      <c r="D2" s="1061"/>
      <c r="E2" s="1061"/>
      <c r="F2" s="1061"/>
      <c r="G2" s="169"/>
      <c r="H2" s="169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559"/>
      <c r="AB2" s="559"/>
      <c r="AC2" s="559"/>
      <c r="AD2" s="124"/>
      <c r="AE2" s="613"/>
      <c r="AG2" s="700"/>
      <c r="AH2" s="700"/>
      <c r="AI2" s="700"/>
      <c r="AJ2" s="700"/>
      <c r="AK2" s="700"/>
      <c r="AL2" s="700"/>
      <c r="AM2" s="700"/>
      <c r="AN2" s="700"/>
      <c r="AO2" s="745"/>
    </row>
    <row r="3" spans="1:41" s="170" customFormat="1" ht="18.75" x14ac:dyDescent="0.3">
      <c r="A3" s="1061" t="s">
        <v>1336</v>
      </c>
      <c r="B3" s="1061"/>
      <c r="C3" s="1061"/>
      <c r="D3" s="1061"/>
      <c r="E3" s="1061"/>
      <c r="F3" s="1061"/>
      <c r="G3" s="169"/>
      <c r="H3" s="169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559"/>
      <c r="AB3" s="559"/>
      <c r="AC3" s="559"/>
      <c r="AD3" s="124"/>
      <c r="AE3" s="613"/>
      <c r="AG3" s="700"/>
      <c r="AH3" s="700"/>
      <c r="AI3" s="700"/>
      <c r="AJ3" s="700"/>
      <c r="AK3" s="700"/>
      <c r="AL3" s="700"/>
      <c r="AM3" s="700"/>
      <c r="AN3" s="700"/>
      <c r="AO3" s="745"/>
    </row>
    <row r="4" spans="1:41" s="170" customFormat="1" ht="19.5" thickBot="1" x14ac:dyDescent="0.35">
      <c r="A4" s="169"/>
      <c r="B4" s="169"/>
      <c r="C4" s="630" t="s">
        <v>1244</v>
      </c>
      <c r="D4" s="169"/>
      <c r="E4" s="169"/>
      <c r="F4" s="169"/>
      <c r="G4" s="169"/>
      <c r="H4" s="169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559"/>
      <c r="AB4" s="559"/>
      <c r="AC4" s="559"/>
      <c r="AD4" s="124"/>
      <c r="AE4" s="613"/>
      <c r="AG4" s="700"/>
      <c r="AH4" s="700"/>
      <c r="AI4" s="700"/>
      <c r="AJ4" s="700"/>
      <c r="AK4" s="700"/>
      <c r="AL4" s="700"/>
      <c r="AM4" s="700"/>
      <c r="AN4" s="700"/>
      <c r="AO4" s="745"/>
    </row>
    <row r="5" spans="1:41" ht="60" customHeight="1" thickBot="1" x14ac:dyDescent="0.4">
      <c r="A5" s="128"/>
      <c r="B5" s="280"/>
      <c r="C5" s="281" t="s">
        <v>353</v>
      </c>
      <c r="D5" s="282" t="s">
        <v>339</v>
      </c>
      <c r="E5" s="282" t="s">
        <v>432</v>
      </c>
      <c r="F5" s="283"/>
      <c r="G5" s="284" t="s">
        <v>405</v>
      </c>
      <c r="H5" s="285" t="s">
        <v>406</v>
      </c>
      <c r="I5" s="279"/>
      <c r="J5" s="286" t="s">
        <v>446</v>
      </c>
      <c r="K5" s="287" t="s">
        <v>449</v>
      </c>
      <c r="L5" s="287" t="s">
        <v>457</v>
      </c>
      <c r="M5" s="288" t="s">
        <v>449</v>
      </c>
      <c r="N5" s="289" t="s">
        <v>470</v>
      </c>
      <c r="O5" s="286" t="s">
        <v>472</v>
      </c>
      <c r="P5" s="290" t="s">
        <v>464</v>
      </c>
      <c r="Q5" s="291" t="s">
        <v>415</v>
      </c>
      <c r="R5" s="292" t="s">
        <v>471</v>
      </c>
      <c r="S5" s="293" t="s">
        <v>492</v>
      </c>
      <c r="T5" s="465" t="s">
        <v>502</v>
      </c>
      <c r="U5" s="485" t="s">
        <v>533</v>
      </c>
      <c r="V5" s="509" t="s">
        <v>536</v>
      </c>
      <c r="W5" s="466" t="s">
        <v>510</v>
      </c>
      <c r="X5" s="501" t="s">
        <v>515</v>
      </c>
      <c r="Y5" s="591" t="s">
        <v>550</v>
      </c>
      <c r="Z5" s="567" t="s">
        <v>551</v>
      </c>
      <c r="AA5" s="560" t="s">
        <v>560</v>
      </c>
      <c r="AB5" s="576" t="s">
        <v>515</v>
      </c>
      <c r="AC5" s="596" t="s">
        <v>553</v>
      </c>
      <c r="AD5" s="611" t="s">
        <v>599</v>
      </c>
      <c r="AG5" s="695" t="s">
        <v>612</v>
      </c>
      <c r="AH5" s="695" t="s">
        <v>515</v>
      </c>
      <c r="AI5" s="695" t="s">
        <v>608</v>
      </c>
      <c r="AJ5" s="695" t="s">
        <v>601</v>
      </c>
      <c r="AK5" s="695" t="s">
        <v>614</v>
      </c>
      <c r="AL5" s="728" t="s">
        <v>588</v>
      </c>
      <c r="AM5" s="733" t="s">
        <v>615</v>
      </c>
      <c r="AN5" s="744" t="s">
        <v>633</v>
      </c>
      <c r="AO5" s="694" t="s">
        <v>1333</v>
      </c>
    </row>
    <row r="6" spans="1:41" ht="15.75" hidden="1" thickBot="1" x14ac:dyDescent="0.3">
      <c r="A6" s="128"/>
      <c r="B6" s="294" t="s">
        <v>340</v>
      </c>
      <c r="C6" s="295" t="s">
        <v>346</v>
      </c>
      <c r="D6" s="296"/>
      <c r="E6" s="296" t="e">
        <f>'GENERAL FUND REVENUE'!#REF!</f>
        <v>#REF!</v>
      </c>
      <c r="F6" s="297"/>
      <c r="G6" s="266"/>
      <c r="H6" s="298"/>
      <c r="I6" s="259"/>
      <c r="J6" s="266" t="e">
        <f>E6</f>
        <v>#REF!</v>
      </c>
      <c r="K6" s="299"/>
      <c r="L6" s="259"/>
      <c r="M6" s="259"/>
      <c r="N6" s="259"/>
      <c r="O6" s="259"/>
      <c r="P6" s="259"/>
      <c r="Q6" s="259"/>
      <c r="R6" s="259"/>
      <c r="S6" s="259"/>
      <c r="T6" s="266"/>
      <c r="U6" s="467"/>
      <c r="V6" s="344"/>
      <c r="W6" s="259"/>
      <c r="X6" s="344"/>
      <c r="Y6" s="510"/>
      <c r="Z6" s="582"/>
      <c r="AA6" s="561"/>
    </row>
    <row r="7" spans="1:41" ht="16.5" hidden="1" thickBot="1" x14ac:dyDescent="0.3">
      <c r="A7" s="128"/>
      <c r="B7" s="300"/>
      <c r="C7" s="241" t="s">
        <v>483</v>
      </c>
      <c r="D7" s="301"/>
      <c r="E7" s="301"/>
      <c r="F7" s="302"/>
      <c r="G7" s="262"/>
      <c r="H7" s="303"/>
      <c r="I7" s="260"/>
      <c r="J7" s="262"/>
      <c r="K7" s="304"/>
      <c r="L7" s="260"/>
      <c r="M7" s="260"/>
      <c r="N7" s="260"/>
      <c r="O7" s="260"/>
      <c r="P7" s="260"/>
      <c r="Q7" s="260"/>
      <c r="R7" s="261" t="e">
        <f>'GENERAL FUND REVENUE'!#REF!</f>
        <v>#REF!</v>
      </c>
      <c r="S7" s="262">
        <v>10000</v>
      </c>
      <c r="T7" s="468">
        <f>S7</f>
        <v>10000</v>
      </c>
      <c r="U7" s="469">
        <v>0</v>
      </c>
      <c r="V7" s="261"/>
      <c r="W7" s="260"/>
      <c r="X7" s="261"/>
      <c r="Y7" s="511"/>
      <c r="Z7" s="583"/>
      <c r="AA7" s="562"/>
    </row>
    <row r="8" spans="1:41" ht="16.5" hidden="1" thickBot="1" x14ac:dyDescent="0.3">
      <c r="A8" s="128"/>
      <c r="B8" s="300"/>
      <c r="C8" s="241" t="s">
        <v>484</v>
      </c>
      <c r="D8" s="301"/>
      <c r="E8" s="301"/>
      <c r="F8" s="302"/>
      <c r="G8" s="262"/>
      <c r="H8" s="303"/>
      <c r="I8" s="260"/>
      <c r="J8" s="262"/>
      <c r="K8" s="304"/>
      <c r="L8" s="260"/>
      <c r="M8" s="260"/>
      <c r="N8" s="260"/>
      <c r="O8" s="260"/>
      <c r="P8" s="260"/>
      <c r="Q8" s="260"/>
      <c r="R8" s="261" t="e">
        <f>'GENERAL FUND REVENUE'!#REF!</f>
        <v>#REF!</v>
      </c>
      <c r="S8" s="262">
        <v>101000</v>
      </c>
      <c r="T8" s="468">
        <f t="shared" ref="T8:T14" si="0">S8</f>
        <v>101000</v>
      </c>
      <c r="U8" s="469">
        <v>0</v>
      </c>
      <c r="V8" s="261"/>
      <c r="W8" s="260"/>
      <c r="X8" s="261"/>
      <c r="Y8" s="511"/>
      <c r="Z8" s="583"/>
      <c r="AA8" s="562"/>
    </row>
    <row r="9" spans="1:41" ht="16.5" hidden="1" thickBot="1" x14ac:dyDescent="0.3">
      <c r="A9" s="128"/>
      <c r="B9" s="300"/>
      <c r="C9" s="246" t="s">
        <v>518</v>
      </c>
      <c r="D9" s="301"/>
      <c r="E9" s="301"/>
      <c r="F9" s="302"/>
      <c r="G9" s="262"/>
      <c r="H9" s="303"/>
      <c r="I9" s="260"/>
      <c r="J9" s="262"/>
      <c r="K9" s="305">
        <v>1458248</v>
      </c>
      <c r="L9" s="305" t="e">
        <f>'GENERAL FUND REVENUE'!#REF!</f>
        <v>#REF!</v>
      </c>
      <c r="M9" s="305" t="e">
        <f>L9</f>
        <v>#REF!</v>
      </c>
      <c r="N9" s="304" t="e">
        <f>L9</f>
        <v>#REF!</v>
      </c>
      <c r="O9" s="303" t="e">
        <f t="shared" ref="O9:O18" si="1">N9/L9</f>
        <v>#REF!</v>
      </c>
      <c r="P9" s="304" t="e">
        <f>'GENERAL FUND REVENUE'!#REF!</f>
        <v>#REF!</v>
      </c>
      <c r="Q9" s="260"/>
      <c r="R9" s="261" t="e">
        <f>'GENERAL FUND REVENUE'!#REF!</f>
        <v>#REF!</v>
      </c>
      <c r="S9" s="262">
        <v>10000</v>
      </c>
      <c r="T9" s="468">
        <f t="shared" si="0"/>
        <v>10000</v>
      </c>
      <c r="U9" s="469">
        <v>0</v>
      </c>
      <c r="V9" s="261"/>
      <c r="W9" s="260"/>
      <c r="X9" s="261"/>
      <c r="Y9" s="511"/>
      <c r="Z9" s="583"/>
      <c r="AA9" s="562"/>
    </row>
    <row r="10" spans="1:41" ht="16.5" thickBot="1" x14ac:dyDescent="0.3">
      <c r="A10" s="128"/>
      <c r="B10" s="300" t="s">
        <v>340</v>
      </c>
      <c r="C10" s="306" t="s">
        <v>130</v>
      </c>
      <c r="D10" s="301">
        <v>2499293</v>
      </c>
      <c r="E10" s="301" t="e">
        <f>'GENERAL FUND REVENUE'!#REF!</f>
        <v>#REF!</v>
      </c>
      <c r="F10" s="302"/>
      <c r="G10" s="307" t="e">
        <f>'GENERAL FUND REVENUE'!#REF!</f>
        <v>#REF!</v>
      </c>
      <c r="H10" s="308" t="e">
        <f>G10/E10</f>
        <v>#REF!</v>
      </c>
      <c r="I10" s="260"/>
      <c r="J10" s="262" t="e">
        <f>'GENERAL FUND REVENUE'!#REF!</f>
        <v>#REF!</v>
      </c>
      <c r="K10" s="304" t="e">
        <f>'GENERAL FUND REVENUE'!#REF!</f>
        <v>#REF!</v>
      </c>
      <c r="L10" s="304" t="e">
        <f>'GENERAL FUND REVENUE'!#REF!</f>
        <v>#REF!</v>
      </c>
      <c r="M10" s="304" t="e">
        <f>L10</f>
        <v>#REF!</v>
      </c>
      <c r="N10" s="262" t="e">
        <f>'GENERAL FUND REVENUE'!#REF!</f>
        <v>#REF!</v>
      </c>
      <c r="O10" s="303" t="e">
        <f t="shared" si="1"/>
        <v>#REF!</v>
      </c>
      <c r="P10" s="262" t="e">
        <f>'GENERAL FUND REVENUE'!#REF!</f>
        <v>#REF!</v>
      </c>
      <c r="Q10" s="260"/>
      <c r="R10" s="262" t="e">
        <f>'GENERAL FUND REVENUE'!#REF!</f>
        <v>#REF!</v>
      </c>
      <c r="S10" s="262" t="e">
        <f>'GENERAL FUND REVENUE'!#REF!</f>
        <v>#REF!</v>
      </c>
      <c r="T10" s="468" t="e">
        <f t="shared" si="0"/>
        <v>#REF!</v>
      </c>
      <c r="U10" s="469" t="e">
        <f>'GENERAL FUND REVENUE'!#REF!</f>
        <v>#REF!</v>
      </c>
      <c r="V10" s="261" t="e">
        <f>'GENERAL FUND REVENUE'!#REF!</f>
        <v>#REF!</v>
      </c>
      <c r="W10" s="261" t="e">
        <f>V10</f>
        <v>#REF!</v>
      </c>
      <c r="X10" s="261" t="e">
        <f t="shared" ref="X10:X18" si="2">U10-V10</f>
        <v>#REF!</v>
      </c>
      <c r="Y10" s="519">
        <f>'[1]GENERAL FUND SUMMARY'!$Y$10</f>
        <v>2698912</v>
      </c>
      <c r="Z10" s="598" t="e">
        <f>'GENERAL FUND REVENUE'!#REF!</f>
        <v>#REF!</v>
      </c>
      <c r="AA10" s="562" t="e">
        <f>'GENERAL FUND REVENUE'!#REF!</f>
        <v>#REF!</v>
      </c>
      <c r="AB10" s="125" t="e">
        <f>Z10-AA10</f>
        <v>#REF!</v>
      </c>
      <c r="AC10" s="131" t="e">
        <f>AA10/Z10</f>
        <v>#REF!</v>
      </c>
      <c r="AD10" s="125" t="e">
        <f>'GENERAL FUND REVENUE'!#REF!</f>
        <v>#REF!</v>
      </c>
      <c r="AG10" s="698" t="e">
        <f>'GENERAL FUND REVENUE'!#REF!</f>
        <v>#REF!</v>
      </c>
      <c r="AH10" s="699" t="e">
        <f>AG10-AD10</f>
        <v>#REF!</v>
      </c>
      <c r="AI10" s="699" t="e">
        <f>'GENERAL FUND REVENUE'!#REF!</f>
        <v>#REF!</v>
      </c>
      <c r="AJ10" s="699" t="e">
        <f>'GENERAL FUND REVENUE'!#REF!</f>
        <v>#REF!</v>
      </c>
      <c r="AK10" s="699" t="e">
        <f>AJ10</f>
        <v>#REF!</v>
      </c>
      <c r="AL10" s="701" t="e">
        <f>'GENERAL FUND REVENUE'!#REF!</f>
        <v>#REF!</v>
      </c>
      <c r="AM10" s="732" t="e">
        <f>'GENERAL FUND REVENUE'!#REF!</f>
        <v>#REF!</v>
      </c>
      <c r="AN10" s="732" t="e">
        <f>'GENERAL FUND REVENUE'!#REF!</f>
        <v>#REF!</v>
      </c>
      <c r="AO10" s="437">
        <f>'GENERAL FUND REVENUE'!H59</f>
        <v>3319673</v>
      </c>
    </row>
    <row r="11" spans="1:41" ht="16.5" hidden="1" thickBot="1" x14ac:dyDescent="0.3">
      <c r="A11" s="128"/>
      <c r="B11" s="517" t="s">
        <v>520</v>
      </c>
      <c r="C11" s="241" t="s">
        <v>521</v>
      </c>
      <c r="D11" s="301"/>
      <c r="E11" s="301"/>
      <c r="F11" s="302"/>
      <c r="G11" s="307"/>
      <c r="H11" s="308"/>
      <c r="I11" s="260"/>
      <c r="J11" s="262"/>
      <c r="K11" s="304"/>
      <c r="L11" s="304"/>
      <c r="M11" s="304"/>
      <c r="N11" s="262"/>
      <c r="O11" s="303"/>
      <c r="P11" s="262"/>
      <c r="Q11" s="260"/>
      <c r="R11" s="262"/>
      <c r="S11" s="262"/>
      <c r="T11" s="468"/>
      <c r="U11" s="469"/>
      <c r="V11" s="261"/>
      <c r="W11" s="261"/>
      <c r="X11" s="261">
        <f t="shared" si="2"/>
        <v>0</v>
      </c>
      <c r="Y11" s="511"/>
      <c r="Z11" s="583"/>
      <c r="AA11" s="562"/>
      <c r="AG11" s="702"/>
      <c r="AH11" s="703"/>
      <c r="AI11" s="703"/>
      <c r="AJ11" s="703"/>
      <c r="AK11" s="703"/>
      <c r="AL11" s="704"/>
    </row>
    <row r="12" spans="1:41" ht="16.5" thickBot="1" x14ac:dyDescent="0.3">
      <c r="A12" s="128"/>
      <c r="B12" s="300" t="s">
        <v>222</v>
      </c>
      <c r="C12" s="306" t="s">
        <v>342</v>
      </c>
      <c r="D12" s="301">
        <v>111100</v>
      </c>
      <c r="E12" s="301">
        <v>140118</v>
      </c>
      <c r="F12" s="302"/>
      <c r="G12" s="262" t="e">
        <f>'GENERAL FUND REVENUE'!#REF!</f>
        <v>#REF!</v>
      </c>
      <c r="H12" s="303"/>
      <c r="I12" s="260"/>
      <c r="J12" s="262" t="e">
        <f>'GENERAL FUND REVENUE'!#REF!</f>
        <v>#REF!</v>
      </c>
      <c r="K12" s="304" t="e">
        <f>'GENERAL FUND REVENUE'!#REF!</f>
        <v>#REF!</v>
      </c>
      <c r="L12" s="304">
        <v>145304</v>
      </c>
      <c r="M12" s="304">
        <f>L12</f>
        <v>145304</v>
      </c>
      <c r="N12" s="262" t="e">
        <f>'GENERAL FUND REVENUE'!#REF!</f>
        <v>#REF!</v>
      </c>
      <c r="O12" s="303" t="e">
        <f t="shared" si="1"/>
        <v>#REF!</v>
      </c>
      <c r="P12" s="304" t="e">
        <f>'GENERAL FUND REVENUE'!#REF!</f>
        <v>#REF!</v>
      </c>
      <c r="Q12" s="260"/>
      <c r="R12" s="261" t="e">
        <f>'GENERAL FUND REVENUE'!#REF!</f>
        <v>#REF!</v>
      </c>
      <c r="S12" s="262" t="e">
        <f>'GENERAL FUND REVENUE'!#REF!</f>
        <v>#REF!</v>
      </c>
      <c r="T12" s="468" t="e">
        <f t="shared" si="0"/>
        <v>#REF!</v>
      </c>
      <c r="U12" s="469" t="e">
        <f>'GENERAL FUND REVENUE'!#REF!</f>
        <v>#REF!</v>
      </c>
      <c r="V12" s="261" t="e">
        <f>'GENERAL FUND REVENUE'!#REF!</f>
        <v>#REF!</v>
      </c>
      <c r="W12" s="261" t="e">
        <f>V12</f>
        <v>#REF!</v>
      </c>
      <c r="X12" s="261" t="e">
        <f t="shared" si="2"/>
        <v>#REF!</v>
      </c>
      <c r="Y12" s="521">
        <f>'[1]GENERAL FUND SUMMARY'!$Y$12</f>
        <v>369323</v>
      </c>
      <c r="Z12" s="584">
        <f>Y12</f>
        <v>369323</v>
      </c>
      <c r="AA12" s="562" t="e">
        <f>'GENERAL FUND REVENUE'!#REF!</f>
        <v>#REF!</v>
      </c>
      <c r="AB12" s="130" t="e">
        <f>Z12-AA12</f>
        <v>#REF!</v>
      </c>
      <c r="AC12" s="131" t="e">
        <f>AA12/Z12</f>
        <v>#REF!</v>
      </c>
      <c r="AD12" s="130" t="e">
        <f>'GENERAL FUND REVENUE'!#REF!</f>
        <v>#REF!</v>
      </c>
      <c r="AG12" s="702" t="e">
        <f>'GENERAL FUND REVENUE'!#REF!</f>
        <v>#REF!</v>
      </c>
      <c r="AH12" s="699" t="e">
        <f t="shared" ref="AH12:AH13" si="3">AG12-AD12</f>
        <v>#REF!</v>
      </c>
      <c r="AI12" s="703" t="e">
        <f>'GENERAL FUND REVENUE'!#REF!</f>
        <v>#REF!</v>
      </c>
      <c r="AJ12" s="703" t="e">
        <f>'GENERAL FUND REVENUE'!#REF!</f>
        <v>#REF!</v>
      </c>
      <c r="AK12" s="699" t="e">
        <f t="shared" ref="AK12:AK14" si="4">AJ12</f>
        <v>#REF!</v>
      </c>
      <c r="AL12" s="704" t="e">
        <f>'GENERAL FUND REVENUE'!#REF!</f>
        <v>#REF!</v>
      </c>
      <c r="AM12" s="125" t="e">
        <f t="shared" ref="AM12:AM14" si="5">AL12</f>
        <v>#REF!</v>
      </c>
      <c r="AN12" s="125" t="e">
        <f>'GENERAL FUND REVENUE'!#REF!</f>
        <v>#REF!</v>
      </c>
      <c r="AO12" s="437">
        <f>'GENERAL FUND REVENUE'!H63</f>
        <v>334497</v>
      </c>
    </row>
    <row r="13" spans="1:41" ht="16.5" thickBot="1" x14ac:dyDescent="0.3">
      <c r="A13" s="128"/>
      <c r="B13" s="300" t="s">
        <v>341</v>
      </c>
      <c r="C13" s="306" t="s">
        <v>343</v>
      </c>
      <c r="D13" s="301">
        <v>326465</v>
      </c>
      <c r="E13" s="301">
        <v>53880</v>
      </c>
      <c r="F13" s="302"/>
      <c r="G13" s="262" t="e">
        <f>'GENERAL FUND REVENUE'!#REF!</f>
        <v>#REF!</v>
      </c>
      <c r="H13" s="303"/>
      <c r="I13" s="260"/>
      <c r="J13" s="260">
        <v>0</v>
      </c>
      <c r="K13" s="304" t="e">
        <f>'GENERAL FUND REVENUE'!#REF!</f>
        <v>#REF!</v>
      </c>
      <c r="L13" s="304">
        <v>172195</v>
      </c>
      <c r="M13" s="304">
        <f>L13</f>
        <v>172195</v>
      </c>
      <c r="N13" s="262" t="e">
        <f>'GENERAL FUND REVENUE'!#REF!</f>
        <v>#REF!</v>
      </c>
      <c r="O13" s="303" t="e">
        <f t="shared" si="1"/>
        <v>#REF!</v>
      </c>
      <c r="P13" s="304" t="e">
        <f>'GENERAL FUND REVENUE'!#REF!</f>
        <v>#REF!</v>
      </c>
      <c r="Q13" s="260"/>
      <c r="R13" s="261" t="e">
        <f>'GENERAL FUND REVENUE'!#REF!</f>
        <v>#REF!</v>
      </c>
      <c r="S13" s="262" t="e">
        <f>'GENERAL FUND REVENUE'!#REF!</f>
        <v>#REF!</v>
      </c>
      <c r="T13" s="468" t="e">
        <f t="shared" si="0"/>
        <v>#REF!</v>
      </c>
      <c r="U13" s="469" t="e">
        <f>'GENERAL FUND REVENUE'!#REF!</f>
        <v>#REF!</v>
      </c>
      <c r="V13" s="261" t="e">
        <f>'GENERAL FUND REVENUE'!#REF!</f>
        <v>#REF!</v>
      </c>
      <c r="W13" s="261" t="e">
        <f>V13</f>
        <v>#REF!</v>
      </c>
      <c r="X13" s="261" t="e">
        <f t="shared" si="2"/>
        <v>#REF!</v>
      </c>
      <c r="Y13" s="521">
        <f>'[1]GENERAL FUND SUMMARY'!$Y$13</f>
        <v>336015</v>
      </c>
      <c r="Z13" s="584">
        <f t="shared" ref="Z13:Z14" si="6">Y13</f>
        <v>336015</v>
      </c>
      <c r="AA13" s="562" t="e">
        <f>'GENERAL FUND REVENUE'!#REF!</f>
        <v>#REF!</v>
      </c>
      <c r="AB13" s="130" t="e">
        <f>Z13-AA13</f>
        <v>#REF!</v>
      </c>
      <c r="AC13" s="131" t="e">
        <f>AA13/Z13</f>
        <v>#REF!</v>
      </c>
      <c r="AD13" s="130" t="e">
        <f>'GENERAL FUND REVENUE'!#REF!</f>
        <v>#REF!</v>
      </c>
      <c r="AG13" s="702" t="e">
        <f>'GENERAL FUND REVENUE'!#REF!</f>
        <v>#REF!</v>
      </c>
      <c r="AH13" s="699" t="e">
        <f t="shared" si="3"/>
        <v>#REF!</v>
      </c>
      <c r="AI13" s="703" t="e">
        <f>'GENERAL FUND REVENUE'!#REF!</f>
        <v>#REF!</v>
      </c>
      <c r="AJ13" s="703" t="e">
        <f>'GENERAL FUND REVENUE'!#REF!</f>
        <v>#REF!</v>
      </c>
      <c r="AK13" s="699" t="e">
        <f t="shared" si="4"/>
        <v>#REF!</v>
      </c>
      <c r="AL13" s="704" t="e">
        <f>'GENERAL FUND REVENUE'!#REF!</f>
        <v>#REF!</v>
      </c>
      <c r="AM13" s="125" t="e">
        <f t="shared" si="5"/>
        <v>#REF!</v>
      </c>
      <c r="AN13" s="125" t="e">
        <f>'GENERAL FUND REVENUE'!#REF!</f>
        <v>#REF!</v>
      </c>
      <c r="AO13" s="437">
        <f>'GENERAL FUND REVENUE'!H64</f>
        <v>148000</v>
      </c>
    </row>
    <row r="14" spans="1:41" ht="16.5" thickBot="1" x14ac:dyDescent="0.3">
      <c r="A14" s="128"/>
      <c r="B14" s="300" t="s">
        <v>117</v>
      </c>
      <c r="C14" s="306" t="s">
        <v>344</v>
      </c>
      <c r="D14" s="301">
        <v>195448</v>
      </c>
      <c r="E14" s="301">
        <v>100000</v>
      </c>
      <c r="F14" s="302"/>
      <c r="G14" s="262" t="e">
        <f>'GENERAL FUND REVENUE'!#REF!</f>
        <v>#REF!</v>
      </c>
      <c r="H14" s="303"/>
      <c r="I14" s="260"/>
      <c r="J14" s="262" t="e">
        <f>'GENERAL FUND REVENUE'!#REF!</f>
        <v>#REF!</v>
      </c>
      <c r="K14" s="304" t="e">
        <f>'GENERAL FUND REVENUE'!#REF!</f>
        <v>#REF!</v>
      </c>
      <c r="L14" s="304">
        <v>100000</v>
      </c>
      <c r="M14" s="304">
        <f>L14</f>
        <v>100000</v>
      </c>
      <c r="N14" s="262" t="e">
        <f>'GENERAL FUND REVENUE'!#REF!</f>
        <v>#REF!</v>
      </c>
      <c r="O14" s="303" t="e">
        <f t="shared" si="1"/>
        <v>#REF!</v>
      </c>
      <c r="P14" s="304" t="e">
        <f>'GENERAL FUND REVENUE'!#REF!</f>
        <v>#REF!</v>
      </c>
      <c r="Q14" s="260"/>
      <c r="R14" s="261" t="e">
        <f>'GENERAL FUND REVENUE'!#REF!</f>
        <v>#REF!</v>
      </c>
      <c r="S14" s="262" t="e">
        <f>'GENERAL FUND REVENUE'!#REF!</f>
        <v>#REF!</v>
      </c>
      <c r="T14" s="468" t="e">
        <f t="shared" si="0"/>
        <v>#REF!</v>
      </c>
      <c r="U14" s="469" t="e">
        <f>'GENERAL FUND REVENUE'!#REF!</f>
        <v>#REF!</v>
      </c>
      <c r="V14" s="261" t="e">
        <f>'GENERAL FUND REVENUE'!#REF!</f>
        <v>#REF!</v>
      </c>
      <c r="W14" s="261" t="e">
        <f>V14</f>
        <v>#REF!</v>
      </c>
      <c r="X14" s="261" t="e">
        <f t="shared" si="2"/>
        <v>#REF!</v>
      </c>
      <c r="Y14" s="521">
        <f>'[1]GENERAL FUND SUMMARY'!$Y$14</f>
        <v>72556</v>
      </c>
      <c r="Z14" s="584">
        <f t="shared" si="6"/>
        <v>72556</v>
      </c>
      <c r="AA14" s="562" t="e">
        <f>'GENERAL FUND REVENUE'!#REF!</f>
        <v>#REF!</v>
      </c>
      <c r="AB14" s="130" t="e">
        <f>Z14-AA14</f>
        <v>#REF!</v>
      </c>
      <c r="AC14" s="131" t="e">
        <f>AA14/Z14</f>
        <v>#REF!</v>
      </c>
      <c r="AD14" s="130" t="e">
        <f>'GENERAL FUND REVENUE'!#REF!</f>
        <v>#REF!</v>
      </c>
      <c r="AG14" s="705" t="e">
        <f>'GENERAL FUND REVENUE'!#REF!</f>
        <v>#REF!</v>
      </c>
      <c r="AH14" s="706" t="e">
        <f>AG14-AD14</f>
        <v>#REF!</v>
      </c>
      <c r="AI14" s="706" t="e">
        <f>'GENERAL FUND REVENUE'!#REF!</f>
        <v>#REF!</v>
      </c>
      <c r="AJ14" s="706" t="e">
        <f>'GENERAL FUND REVENUE'!#REF!</f>
        <v>#REF!</v>
      </c>
      <c r="AK14" s="699" t="e">
        <f t="shared" si="4"/>
        <v>#REF!</v>
      </c>
      <c r="AL14" s="707" t="e">
        <f>'GENERAL FUND REVENUE'!#REF!</f>
        <v>#REF!</v>
      </c>
      <c r="AM14" s="125" t="e">
        <f t="shared" si="5"/>
        <v>#REF!</v>
      </c>
      <c r="AN14" s="125" t="e">
        <f>'GENERAL FUND REVENUE'!#REF!</f>
        <v>#REF!</v>
      </c>
      <c r="AO14" s="437">
        <f>'GENERAL FUND REVENUE'!H65</f>
        <v>118503</v>
      </c>
    </row>
    <row r="15" spans="1:41" ht="16.5" hidden="1" thickBot="1" x14ac:dyDescent="0.3">
      <c r="A15" s="128"/>
      <c r="B15" s="470" t="s">
        <v>513</v>
      </c>
      <c r="C15" s="471" t="s">
        <v>514</v>
      </c>
      <c r="D15" s="309"/>
      <c r="E15" s="309"/>
      <c r="F15" s="310"/>
      <c r="G15" s="267"/>
      <c r="H15" s="311"/>
      <c r="I15" s="312"/>
      <c r="J15" s="267"/>
      <c r="K15" s="313"/>
      <c r="L15" s="313"/>
      <c r="M15" s="313"/>
      <c r="N15" s="267"/>
      <c r="O15" s="311"/>
      <c r="P15" s="313"/>
      <c r="Q15" s="312"/>
      <c r="R15" s="314"/>
      <c r="S15" s="267"/>
      <c r="T15" s="472"/>
      <c r="U15" s="473"/>
      <c r="V15" s="314"/>
      <c r="W15" s="314"/>
      <c r="X15" s="314">
        <f t="shared" si="2"/>
        <v>0</v>
      </c>
      <c r="Y15" s="512" t="e">
        <f>'GENERAL FUND REVENUE'!#REF!</f>
        <v>#REF!</v>
      </c>
      <c r="Z15" s="585"/>
      <c r="AA15" s="563"/>
    </row>
    <row r="16" spans="1:41" ht="16.5" thickBot="1" x14ac:dyDescent="0.3">
      <c r="A16" s="128"/>
      <c r="B16" s="763" t="s">
        <v>1274</v>
      </c>
      <c r="C16" s="826" t="s">
        <v>1272</v>
      </c>
      <c r="D16" s="143"/>
      <c r="E16" s="143"/>
      <c r="F16" s="148"/>
      <c r="G16" s="147"/>
      <c r="H16" s="145"/>
      <c r="I16" s="139"/>
      <c r="J16" s="147"/>
      <c r="K16" s="764"/>
      <c r="L16" s="764"/>
      <c r="M16" s="764"/>
      <c r="N16" s="147"/>
      <c r="O16" s="145"/>
      <c r="P16" s="764"/>
      <c r="Q16" s="765"/>
      <c r="R16" s="247"/>
      <c r="S16" s="147"/>
      <c r="T16" s="766"/>
      <c r="U16" s="434"/>
      <c r="V16" s="247"/>
      <c r="W16" s="247"/>
      <c r="X16" s="247"/>
      <c r="Y16" s="147"/>
      <c r="Z16" s="147"/>
      <c r="AA16" s="434"/>
      <c r="AO16" s="437">
        <f>'GENERAL FUND REVENUE'!H67</f>
        <v>98821</v>
      </c>
    </row>
    <row r="17" spans="1:41" ht="17.25" thickBot="1" x14ac:dyDescent="0.35">
      <c r="A17" s="128"/>
      <c r="B17" s="763" t="s">
        <v>647</v>
      </c>
      <c r="C17" s="607" t="s">
        <v>1302</v>
      </c>
      <c r="D17" s="143"/>
      <c r="E17" s="143"/>
      <c r="F17" s="148"/>
      <c r="G17" s="147"/>
      <c r="H17" s="145"/>
      <c r="I17" s="139"/>
      <c r="J17" s="147"/>
      <c r="K17" s="764"/>
      <c r="L17" s="764"/>
      <c r="M17" s="764"/>
      <c r="N17" s="147"/>
      <c r="O17" s="145"/>
      <c r="P17" s="764"/>
      <c r="Q17" s="765"/>
      <c r="R17" s="247"/>
      <c r="S17" s="147"/>
      <c r="T17" s="766"/>
      <c r="U17" s="434"/>
      <c r="V17" s="247"/>
      <c r="W17" s="247"/>
      <c r="X17" s="247"/>
      <c r="Y17" s="147"/>
      <c r="Z17" s="147"/>
      <c r="AA17" s="434"/>
      <c r="AO17" s="437">
        <f>'GENERAL FUND REVENUE'!H68</f>
        <v>119000</v>
      </c>
    </row>
    <row r="18" spans="1:41" ht="19.5" thickBot="1" x14ac:dyDescent="0.35">
      <c r="A18" s="132"/>
      <c r="B18" s="474"/>
      <c r="C18" s="475" t="s">
        <v>345</v>
      </c>
      <c r="D18" s="476">
        <f>SUM(D10:D14)</f>
        <v>3132306</v>
      </c>
      <c r="E18" s="476" t="e">
        <f>SUM(E6:E14)</f>
        <v>#REF!</v>
      </c>
      <c r="F18" s="477"/>
      <c r="G18" s="478" t="e">
        <f>SUM(G6:G14)</f>
        <v>#REF!</v>
      </c>
      <c r="H18" s="479" t="e">
        <f>G18/E18</f>
        <v>#REF!</v>
      </c>
      <c r="I18" s="480"/>
      <c r="J18" s="476" t="e">
        <f t="shared" ref="J18:P18" si="7">SUM(J6:J14)</f>
        <v>#REF!</v>
      </c>
      <c r="K18" s="476" t="e">
        <f t="shared" si="7"/>
        <v>#REF!</v>
      </c>
      <c r="L18" s="476" t="e">
        <f t="shared" si="7"/>
        <v>#REF!</v>
      </c>
      <c r="M18" s="476" t="e">
        <f t="shared" si="7"/>
        <v>#REF!</v>
      </c>
      <c r="N18" s="476" t="e">
        <f t="shared" si="7"/>
        <v>#REF!</v>
      </c>
      <c r="O18" s="481" t="e">
        <f t="shared" si="1"/>
        <v>#REF!</v>
      </c>
      <c r="P18" s="476" t="e">
        <f t="shared" si="7"/>
        <v>#REF!</v>
      </c>
      <c r="Q18" s="482"/>
      <c r="R18" s="476" t="e">
        <f>SUM(R9:R14)</f>
        <v>#REF!</v>
      </c>
      <c r="S18" s="476" t="e">
        <f>SUM(S9:S14)</f>
        <v>#REF!</v>
      </c>
      <c r="T18" s="483" t="e">
        <f>SUM(T9:T14)</f>
        <v>#REF!</v>
      </c>
      <c r="U18" s="483" t="e">
        <f>SUM(U9:U14)</f>
        <v>#REF!</v>
      </c>
      <c r="V18" s="483" t="e">
        <f>SUM(V9:V15)</f>
        <v>#REF!</v>
      </c>
      <c r="W18" s="484" t="e">
        <f>V18</f>
        <v>#REF!</v>
      </c>
      <c r="X18" s="502" t="e">
        <f t="shared" si="2"/>
        <v>#REF!</v>
      </c>
      <c r="Y18" s="483" t="e">
        <f>SUM(Y9:Y15)</f>
        <v>#REF!</v>
      </c>
      <c r="Z18" s="483" t="e">
        <f>SUM(Z9:Z15)</f>
        <v>#REF!</v>
      </c>
      <c r="AA18" s="564" t="e">
        <f>SUM(AA10:AA15)</f>
        <v>#REF!</v>
      </c>
      <c r="AB18" s="564" t="e">
        <f>SUM(AB10:AB15)</f>
        <v>#REF!</v>
      </c>
      <c r="AC18" s="603" t="e">
        <f>AA18/Z18</f>
        <v>#REF!</v>
      </c>
      <c r="AD18" s="483" t="e">
        <f>SUM(AD9:AD15)</f>
        <v>#REF!</v>
      </c>
      <c r="AG18" s="708" t="e">
        <f t="shared" ref="AG18:AN18" si="8">SUM(AG9:AG15)</f>
        <v>#REF!</v>
      </c>
      <c r="AH18" s="708" t="e">
        <f t="shared" si="8"/>
        <v>#REF!</v>
      </c>
      <c r="AI18" s="708" t="e">
        <f t="shared" si="8"/>
        <v>#REF!</v>
      </c>
      <c r="AJ18" s="708" t="e">
        <f t="shared" si="8"/>
        <v>#REF!</v>
      </c>
      <c r="AK18" s="708" t="e">
        <f t="shared" si="8"/>
        <v>#REF!</v>
      </c>
      <c r="AL18" s="708" t="e">
        <f t="shared" si="8"/>
        <v>#REF!</v>
      </c>
      <c r="AM18" s="708" t="e">
        <f t="shared" si="8"/>
        <v>#REF!</v>
      </c>
      <c r="AN18" s="708" t="e">
        <f t="shared" si="8"/>
        <v>#REF!</v>
      </c>
      <c r="AO18" s="746">
        <f>SUM(AO10:AO17)</f>
        <v>4138494</v>
      </c>
    </row>
    <row r="19" spans="1:41" ht="19.5" thickTop="1" x14ac:dyDescent="0.3">
      <c r="A19" s="132"/>
      <c r="B19" s="146"/>
      <c r="C19" s="45"/>
      <c r="D19" s="243"/>
      <c r="E19" s="243"/>
      <c r="F19" s="135"/>
      <c r="G19" s="244"/>
      <c r="H19" s="245"/>
      <c r="J19" s="243"/>
      <c r="K19" s="243"/>
      <c r="L19" s="243"/>
      <c r="M19" s="243"/>
      <c r="N19" s="243"/>
      <c r="O19" s="250"/>
      <c r="P19" s="251" t="e">
        <f>P18/L18</f>
        <v>#REF!</v>
      </c>
      <c r="X19" s="438"/>
    </row>
    <row r="20" spans="1:41" ht="19.5" thickBot="1" x14ac:dyDescent="0.35">
      <c r="A20" s="132"/>
      <c r="B20" s="146"/>
      <c r="C20" s="242"/>
      <c r="D20" s="243"/>
      <c r="E20" s="243"/>
      <c r="F20" s="135"/>
      <c r="G20" s="244"/>
      <c r="H20" s="245"/>
      <c r="J20" s="243" t="s">
        <v>450</v>
      </c>
      <c r="K20" s="243"/>
    </row>
    <row r="21" spans="1:41" ht="60.95" customHeight="1" thickBot="1" x14ac:dyDescent="0.4">
      <c r="A21" s="138" t="s">
        <v>131</v>
      </c>
      <c r="B21" s="373"/>
      <c r="C21" s="374" t="s">
        <v>497</v>
      </c>
      <c r="D21" s="375"/>
      <c r="E21" s="375"/>
      <c r="F21" s="375" t="s">
        <v>203</v>
      </c>
      <c r="G21" s="376"/>
      <c r="H21" s="377"/>
      <c r="I21" s="378">
        <v>7.0000000000000007E-2</v>
      </c>
      <c r="J21" s="378"/>
      <c r="K21" s="378" t="s">
        <v>451</v>
      </c>
      <c r="L21" s="252" t="s">
        <v>460</v>
      </c>
      <c r="M21" s="252" t="s">
        <v>461</v>
      </c>
      <c r="N21" s="110" t="s">
        <v>466</v>
      </c>
      <c r="O21" s="265" t="s">
        <v>467</v>
      </c>
      <c r="P21" s="325" t="s">
        <v>465</v>
      </c>
      <c r="Q21" s="205" t="s">
        <v>415</v>
      </c>
      <c r="R21" s="256" t="s">
        <v>471</v>
      </c>
      <c r="S21" s="422" t="s">
        <v>496</v>
      </c>
      <c r="T21" s="431" t="s">
        <v>504</v>
      </c>
      <c r="U21" s="485" t="s">
        <v>533</v>
      </c>
      <c r="V21" s="509" t="s">
        <v>536</v>
      </c>
      <c r="W21" s="444" t="s">
        <v>510</v>
      </c>
      <c r="X21" s="503" t="s">
        <v>515</v>
      </c>
      <c r="Y21" s="591" t="s">
        <v>550</v>
      </c>
      <c r="Z21" s="567" t="s">
        <v>551</v>
      </c>
      <c r="AA21" s="560" t="s">
        <v>561</v>
      </c>
      <c r="AB21" s="618" t="s">
        <v>515</v>
      </c>
      <c r="AC21" s="619" t="s">
        <v>552</v>
      </c>
      <c r="AD21" s="620" t="s">
        <v>600</v>
      </c>
      <c r="AE21" s="629" t="s">
        <v>573</v>
      </c>
      <c r="AG21" s="694" t="s">
        <v>613</v>
      </c>
      <c r="AH21" s="695" t="s">
        <v>515</v>
      </c>
      <c r="AI21" s="695" t="s">
        <v>608</v>
      </c>
      <c r="AJ21" s="695" t="s">
        <v>601</v>
      </c>
      <c r="AK21" s="695" t="s">
        <v>614</v>
      </c>
      <c r="AL21" s="728" t="s">
        <v>588</v>
      </c>
      <c r="AM21" s="733" t="s">
        <v>615</v>
      </c>
      <c r="AN21" s="744" t="s">
        <v>632</v>
      </c>
      <c r="AO21" s="694" t="s">
        <v>1334</v>
      </c>
    </row>
    <row r="22" spans="1:41" ht="19.5" thickBot="1" x14ac:dyDescent="0.35">
      <c r="A22" s="137"/>
      <c r="B22" s="334" t="s">
        <v>191</v>
      </c>
      <c r="C22" s="335" t="s">
        <v>190</v>
      </c>
      <c r="D22" s="336" t="e">
        <f>'51100'!#REF!</f>
        <v>#REF!</v>
      </c>
      <c r="E22" s="337" t="e">
        <f>'51100'!#REF!</f>
        <v>#REF!</v>
      </c>
      <c r="F22" s="338" t="e">
        <f>E22-D22</f>
        <v>#REF!</v>
      </c>
      <c r="G22" s="339" t="e">
        <f>'51100'!#REF!</f>
        <v>#REF!</v>
      </c>
      <c r="H22" s="298" t="e">
        <f>G22/E22</f>
        <v>#REF!</v>
      </c>
      <c r="I22" s="340">
        <v>536736</v>
      </c>
      <c r="J22" s="341" t="e">
        <f>'51100'!#REF!</f>
        <v>#REF!</v>
      </c>
      <c r="K22" s="342" t="e">
        <f>'51100'!#REF!</f>
        <v>#REF!</v>
      </c>
      <c r="L22" s="343">
        <v>943676</v>
      </c>
      <c r="M22" s="343" t="e">
        <f>'51100'!#REF!</f>
        <v>#REF!</v>
      </c>
      <c r="N22" s="266">
        <f>[2]Sheet1!$DI$17</f>
        <v>0</v>
      </c>
      <c r="O22" s="298">
        <v>0.97465578228120653</v>
      </c>
      <c r="P22" s="266">
        <v>1159000</v>
      </c>
      <c r="Q22" s="259"/>
      <c r="R22" s="266" t="e">
        <f>'51100'!#REF!</f>
        <v>#REF!</v>
      </c>
      <c r="S22" s="266" t="e">
        <f>'51100'!#REF!</f>
        <v>#REF!</v>
      </c>
      <c r="T22" s="266">
        <v>813682</v>
      </c>
      <c r="U22" s="467" t="e">
        <f>'51100'!#REF!</f>
        <v>#REF!</v>
      </c>
      <c r="V22" s="344" t="e">
        <f>'51100'!#REF!</f>
        <v>#REF!</v>
      </c>
      <c r="W22" s="344" t="e">
        <f>V22</f>
        <v>#REF!</v>
      </c>
      <c r="X22" s="344" t="e">
        <f>U22-V22</f>
        <v>#REF!</v>
      </c>
      <c r="Y22" s="545">
        <f>'[1]GENERAL FUND SUMMARY'!$Y$21</f>
        <v>692409</v>
      </c>
      <c r="Z22" s="599" t="e">
        <f>'51100'!#REF!</f>
        <v>#REF!</v>
      </c>
      <c r="AA22" s="561" t="e">
        <f>'51100'!#REF!</f>
        <v>#REF!</v>
      </c>
      <c r="AB22" s="621" t="e">
        <f>Z22-AA22</f>
        <v>#REF!</v>
      </c>
      <c r="AC22" s="298" t="e">
        <f>AA22/Z22</f>
        <v>#REF!</v>
      </c>
      <c r="AD22" s="266" t="e">
        <f>'51100'!#REF!</f>
        <v>#REF!</v>
      </c>
      <c r="AE22" s="622"/>
      <c r="AG22" s="709" t="e">
        <f>'51100'!#REF!</f>
        <v>#REF!</v>
      </c>
      <c r="AH22" s="710" t="e">
        <f>AD22-AG22</f>
        <v>#REF!</v>
      </c>
      <c r="AI22" s="297" t="e">
        <f>'51100'!#REF!</f>
        <v>#REF!</v>
      </c>
      <c r="AJ22" s="723" t="e">
        <f>'51100'!#REF!</f>
        <v>#REF!</v>
      </c>
      <c r="AK22" s="723" t="e">
        <f>'51100'!#REF!</f>
        <v>#REF!</v>
      </c>
      <c r="AL22" s="711" t="e">
        <f>'51100'!#REF!</f>
        <v>#REF!</v>
      </c>
      <c r="AM22" s="742" t="e">
        <f>AL22</f>
        <v>#REF!</v>
      </c>
      <c r="AN22" s="148" t="e">
        <f>'51100'!#REF!</f>
        <v>#REF!</v>
      </c>
      <c r="AO22" s="438">
        <f>'51100'!D55</f>
        <v>693942</v>
      </c>
    </row>
    <row r="23" spans="1:41" ht="16.5" hidden="1" thickBot="1" x14ac:dyDescent="0.3">
      <c r="A23" s="137"/>
      <c r="B23" s="345" t="s">
        <v>189</v>
      </c>
      <c r="C23" s="346" t="s">
        <v>188</v>
      </c>
      <c r="D23" s="347"/>
      <c r="E23" s="348"/>
      <c r="F23" s="349"/>
      <c r="G23" s="307"/>
      <c r="H23" s="303"/>
      <c r="I23" s="260"/>
      <c r="J23" s="260"/>
      <c r="K23" s="260"/>
      <c r="L23" s="262"/>
      <c r="M23" s="262"/>
      <c r="N23" s="262"/>
      <c r="O23" s="303"/>
      <c r="P23" s="260"/>
      <c r="Q23" s="260"/>
      <c r="R23" s="262"/>
      <c r="S23" s="260"/>
      <c r="T23" s="260"/>
      <c r="U23" s="469"/>
      <c r="V23" s="261"/>
      <c r="W23" s="260"/>
      <c r="X23" s="261"/>
      <c r="Y23" s="521"/>
      <c r="Z23" s="584"/>
      <c r="AA23" s="562"/>
      <c r="AB23" s="623"/>
      <c r="AC23" s="303"/>
      <c r="AD23" s="262"/>
      <c r="AE23" s="624"/>
      <c r="AG23" s="712"/>
      <c r="AH23" s="713"/>
      <c r="AI23" s="302"/>
      <c r="AJ23" s="724"/>
      <c r="AK23" s="724"/>
      <c r="AL23" s="519"/>
      <c r="AM23" s="519"/>
      <c r="AN23" s="148"/>
      <c r="AO23" s="438"/>
    </row>
    <row r="24" spans="1:41" ht="16.5" hidden="1" thickBot="1" x14ac:dyDescent="0.3">
      <c r="A24" s="137"/>
      <c r="B24" s="345" t="s">
        <v>187</v>
      </c>
      <c r="C24" s="346" t="s">
        <v>186</v>
      </c>
      <c r="D24" s="347"/>
      <c r="E24" s="348"/>
      <c r="F24" s="350"/>
      <c r="G24" s="307"/>
      <c r="H24" s="303"/>
      <c r="I24" s="260"/>
      <c r="J24" s="260"/>
      <c r="K24" s="260"/>
      <c r="L24" s="262"/>
      <c r="M24" s="262"/>
      <c r="N24" s="262"/>
      <c r="O24" s="303"/>
      <c r="P24" s="260"/>
      <c r="Q24" s="260"/>
      <c r="R24" s="262"/>
      <c r="S24" s="260"/>
      <c r="T24" s="260"/>
      <c r="U24" s="469"/>
      <c r="V24" s="261"/>
      <c r="W24" s="260"/>
      <c r="X24" s="261"/>
      <c r="Y24" s="521"/>
      <c r="Z24" s="584"/>
      <c r="AA24" s="562"/>
      <c r="AB24" s="623"/>
      <c r="AC24" s="303"/>
      <c r="AD24" s="262"/>
      <c r="AE24" s="624"/>
      <c r="AG24" s="712"/>
      <c r="AH24" s="713"/>
      <c r="AI24" s="302"/>
      <c r="AJ24" s="724"/>
      <c r="AK24" s="724"/>
      <c r="AL24" s="519"/>
      <c r="AM24" s="519"/>
      <c r="AN24" s="148"/>
      <c r="AO24" s="438"/>
    </row>
    <row r="25" spans="1:41" ht="16.5" hidden="1" thickBot="1" x14ac:dyDescent="0.3">
      <c r="A25" s="137"/>
      <c r="B25" s="345" t="s">
        <v>189</v>
      </c>
      <c r="C25" s="346" t="s">
        <v>303</v>
      </c>
      <c r="D25" s="347"/>
      <c r="E25" s="348">
        <f>[3]Sheet1!$CK$33</f>
        <v>0</v>
      </c>
      <c r="F25" s="350">
        <f>E25-D25</f>
        <v>0</v>
      </c>
      <c r="G25" s="351" t="s">
        <v>296</v>
      </c>
      <c r="H25" s="352"/>
      <c r="I25" s="260"/>
      <c r="J25" s="260"/>
      <c r="K25" s="260"/>
      <c r="L25" s="262"/>
      <c r="M25" s="262"/>
      <c r="N25" s="262"/>
      <c r="O25" s="303"/>
      <c r="P25" s="260"/>
      <c r="Q25" s="260"/>
      <c r="R25" s="262"/>
      <c r="S25" s="260"/>
      <c r="T25" s="260"/>
      <c r="U25" s="469"/>
      <c r="V25" s="261"/>
      <c r="W25" s="260"/>
      <c r="X25" s="261"/>
      <c r="Y25" s="521"/>
      <c r="Z25" s="584"/>
      <c r="AA25" s="562"/>
      <c r="AB25" s="623"/>
      <c r="AC25" s="303"/>
      <c r="AD25" s="262"/>
      <c r="AE25" s="624"/>
      <c r="AG25" s="712"/>
      <c r="AH25" s="713"/>
      <c r="AI25" s="302"/>
      <c r="AJ25" s="724"/>
      <c r="AK25" s="724"/>
      <c r="AL25" s="519"/>
      <c r="AM25" s="519"/>
      <c r="AN25" s="148"/>
      <c r="AO25" s="438"/>
    </row>
    <row r="26" spans="1:41" ht="16.5" hidden="1" thickBot="1" x14ac:dyDescent="0.3">
      <c r="A26" s="137"/>
      <c r="B26" s="345" t="s">
        <v>187</v>
      </c>
      <c r="C26" s="346" t="s">
        <v>302</v>
      </c>
      <c r="D26" s="347"/>
      <c r="E26" s="348">
        <f>[3]Sheet1!$CK$47</f>
        <v>0</v>
      </c>
      <c r="F26" s="350">
        <f>E26-D26</f>
        <v>0</v>
      </c>
      <c r="G26" s="351" t="s">
        <v>296</v>
      </c>
      <c r="H26" s="352"/>
      <c r="I26" s="260"/>
      <c r="J26" s="260"/>
      <c r="K26" s="260"/>
      <c r="L26" s="262"/>
      <c r="M26" s="262"/>
      <c r="N26" s="262"/>
      <c r="O26" s="303"/>
      <c r="P26" s="260"/>
      <c r="Q26" s="260"/>
      <c r="R26" s="262"/>
      <c r="S26" s="260"/>
      <c r="T26" s="260"/>
      <c r="U26" s="469"/>
      <c r="V26" s="261"/>
      <c r="W26" s="260"/>
      <c r="X26" s="261"/>
      <c r="Y26" s="521"/>
      <c r="Z26" s="584"/>
      <c r="AA26" s="562"/>
      <c r="AB26" s="623"/>
      <c r="AC26" s="303"/>
      <c r="AD26" s="262"/>
      <c r="AE26" s="624"/>
      <c r="AG26" s="712"/>
      <c r="AH26" s="713"/>
      <c r="AI26" s="302"/>
      <c r="AJ26" s="724"/>
      <c r="AK26" s="724"/>
      <c r="AL26" s="519"/>
      <c r="AM26" s="519"/>
      <c r="AN26" s="148"/>
      <c r="AO26" s="438"/>
    </row>
    <row r="27" spans="1:41" ht="16.5" thickBot="1" x14ac:dyDescent="0.3">
      <c r="A27" s="137"/>
      <c r="B27" s="353">
        <v>51101</v>
      </c>
      <c r="C27" s="346" t="s">
        <v>387</v>
      </c>
      <c r="D27" s="347"/>
      <c r="E27" s="348"/>
      <c r="F27" s="350"/>
      <c r="G27" s="351">
        <f>[4]Sheet1!$CP$34</f>
        <v>0</v>
      </c>
      <c r="H27" s="303"/>
      <c r="I27" s="260"/>
      <c r="J27" s="261">
        <f>[5]Sheet1!$CX$32</f>
        <v>0</v>
      </c>
      <c r="K27" s="260"/>
      <c r="L27" s="262"/>
      <c r="M27" s="262">
        <f>[5]Sheet1!$DD$32</f>
        <v>27223.319999999996</v>
      </c>
      <c r="N27" s="262">
        <f>[2]Sheet1!$DI$32</f>
        <v>62201.81</v>
      </c>
      <c r="O27" s="303">
        <v>1</v>
      </c>
      <c r="P27" s="262">
        <v>45288.665454545458</v>
      </c>
      <c r="Q27" s="260"/>
      <c r="R27" s="262">
        <v>75289</v>
      </c>
      <c r="S27" s="262">
        <v>45000</v>
      </c>
      <c r="T27" s="262">
        <v>45000</v>
      </c>
      <c r="U27" s="469" t="e">
        <f>'51101 COURTHSE EXP'!#REF!</f>
        <v>#REF!</v>
      </c>
      <c r="V27" s="261" t="e">
        <f>'51101 COURTHSE EXP'!#REF!</f>
        <v>#REF!</v>
      </c>
      <c r="W27" s="261" t="e">
        <f>V27</f>
        <v>#REF!</v>
      </c>
      <c r="X27" s="261" t="e">
        <f>U27-V27</f>
        <v>#REF!</v>
      </c>
      <c r="Y27" s="521">
        <f>'[1]GENERAL FUND SUMMARY'!$Y$26</f>
        <v>70000</v>
      </c>
      <c r="Z27" s="521">
        <f>Y27</f>
        <v>70000</v>
      </c>
      <c r="AA27" s="562" t="e">
        <f>'51101 COURTHSE EXP'!#REF!</f>
        <v>#REF!</v>
      </c>
      <c r="AB27" s="625" t="e">
        <f t="shared" ref="AB27:AB50" si="9">Z27-AA27</f>
        <v>#REF!</v>
      </c>
      <c r="AC27" s="303" t="e">
        <f t="shared" ref="AC27:AC37" si="10">AA27/Z27</f>
        <v>#REF!</v>
      </c>
      <c r="AD27" s="262" t="e">
        <f>'51101 COURTHSE EXP'!#REF!</f>
        <v>#REF!</v>
      </c>
      <c r="AE27" s="624"/>
      <c r="AG27" s="712" t="e">
        <f>'51101 COURTHSE EXP'!#REF!</f>
        <v>#REF!</v>
      </c>
      <c r="AH27" s="710" t="e">
        <f t="shared" ref="AH27:AH61" si="11">AD27-AG27</f>
        <v>#REF!</v>
      </c>
      <c r="AI27" s="302" t="e">
        <f>'51101 COURTHSE EXP'!#REF!</f>
        <v>#REF!</v>
      </c>
      <c r="AJ27" s="724" t="e">
        <f>'51101 COURTHSE EXP'!#REF!</f>
        <v>#REF!</v>
      </c>
      <c r="AK27" s="724" t="e">
        <f>'51101 COURTHSE EXP'!#REF!</f>
        <v>#REF!</v>
      </c>
      <c r="AL27" s="519" t="e">
        <f>'51101 COURTHSE EXP'!#REF!</f>
        <v>#REF!</v>
      </c>
      <c r="AM27" s="711" t="e">
        <f>AL27</f>
        <v>#REF!</v>
      </c>
      <c r="AN27" s="148" t="e">
        <f>'51101 COURTHSE EXP'!#REF!</f>
        <v>#REF!</v>
      </c>
      <c r="AO27" s="438">
        <f>'51101 COURTHSE EXP'!E31</f>
        <v>62661</v>
      </c>
    </row>
    <row r="28" spans="1:41" ht="16.5" thickBot="1" x14ac:dyDescent="0.3">
      <c r="A28" s="137"/>
      <c r="B28" s="353">
        <v>51102</v>
      </c>
      <c r="C28" s="346" t="s">
        <v>388</v>
      </c>
      <c r="D28" s="347"/>
      <c r="E28" s="348"/>
      <c r="F28" s="350"/>
      <c r="G28" s="351">
        <f>[4]Sheet1!$CP$48</f>
        <v>0</v>
      </c>
      <c r="H28" s="303"/>
      <c r="I28" s="260"/>
      <c r="J28" s="261" t="e">
        <f>[5]Sheet1!$CX$46</f>
        <v>#REF!</v>
      </c>
      <c r="K28" s="260"/>
      <c r="L28" s="262"/>
      <c r="M28" s="262">
        <f>[5]Sheet1!$DD$46</f>
        <v>0</v>
      </c>
      <c r="N28" s="262">
        <f>[2]Sheet1!$DI$46</f>
        <v>27463.910000000003</v>
      </c>
      <c r="O28" s="303">
        <v>1</v>
      </c>
      <c r="P28" s="262">
        <v>23965.123636363638</v>
      </c>
      <c r="Q28" s="260"/>
      <c r="R28" s="262">
        <v>23966</v>
      </c>
      <c r="S28" s="262">
        <v>17500</v>
      </c>
      <c r="T28" s="262">
        <v>17500</v>
      </c>
      <c r="U28" s="469" t="e">
        <f>'51102 CRT HOUSE ANNEX II'!#REF!</f>
        <v>#REF!</v>
      </c>
      <c r="V28" s="261" t="e">
        <f>'51102 CRT HOUSE ANNEX II'!#REF!</f>
        <v>#REF!</v>
      </c>
      <c r="W28" s="261" t="e">
        <f>V28</f>
        <v>#REF!</v>
      </c>
      <c r="X28" s="261" t="e">
        <f t="shared" ref="X28:X61" si="12">U28-V28</f>
        <v>#REF!</v>
      </c>
      <c r="Y28" s="521">
        <f>'[1]GENERAL FUND SUMMARY'!$Y$27</f>
        <v>34000</v>
      </c>
      <c r="Z28" s="521">
        <f t="shared" ref="Z28:Z33" si="13">Y28</f>
        <v>34000</v>
      </c>
      <c r="AA28" s="562" t="e">
        <f>'51102 CRT HOUSE ANNEX II'!#REF!</f>
        <v>#REF!</v>
      </c>
      <c r="AB28" s="625" t="e">
        <f t="shared" si="9"/>
        <v>#REF!</v>
      </c>
      <c r="AC28" s="303" t="e">
        <f t="shared" si="10"/>
        <v>#REF!</v>
      </c>
      <c r="AD28" s="262" t="e">
        <f>'51102 CRT HOUSE ANNEX II'!#REF!</f>
        <v>#REF!</v>
      </c>
      <c r="AE28" s="624"/>
      <c r="AG28" s="712" t="e">
        <f>'51102 CRT HOUSE ANNEX II'!#REF!</f>
        <v>#REF!</v>
      </c>
      <c r="AH28" s="710" t="e">
        <f t="shared" si="11"/>
        <v>#REF!</v>
      </c>
      <c r="AI28" s="302" t="e">
        <f>'51102 CRT HOUSE ANNEX II'!#REF!</f>
        <v>#REF!</v>
      </c>
      <c r="AJ28" s="724" t="e">
        <f>'51102 CRT HOUSE ANNEX II'!#REF!</f>
        <v>#REF!</v>
      </c>
      <c r="AK28" s="724" t="e">
        <f>AJ28</f>
        <v>#REF!</v>
      </c>
      <c r="AL28" s="519" t="e">
        <f>'51102 CRT HOUSE ANNEX II'!#REF!</f>
        <v>#REF!</v>
      </c>
      <c r="AM28" s="711" t="e">
        <f t="shared" ref="AM28:AM61" si="14">AL28</f>
        <v>#REF!</v>
      </c>
      <c r="AN28" s="148" t="e">
        <f>'51102 CRT HOUSE ANNEX II'!#REF!</f>
        <v>#REF!</v>
      </c>
      <c r="AO28" s="438">
        <f>'51102 CRT HOUSE ANNEX II'!E23</f>
        <v>22250</v>
      </c>
    </row>
    <row r="29" spans="1:41" ht="19.5" thickBot="1" x14ac:dyDescent="0.35">
      <c r="A29" s="137"/>
      <c r="B29" s="345" t="s">
        <v>304</v>
      </c>
      <c r="C29" s="346" t="s">
        <v>180</v>
      </c>
      <c r="D29" s="347" t="e">
        <f>'51210'!#REF!</f>
        <v>#REF!</v>
      </c>
      <c r="E29" s="348" t="e">
        <f>'51210'!#REF!</f>
        <v>#REF!</v>
      </c>
      <c r="F29" s="350" t="e">
        <f>E29-D29</f>
        <v>#REF!</v>
      </c>
      <c r="G29" s="307" t="e">
        <f>'51210'!#REF!</f>
        <v>#REF!</v>
      </c>
      <c r="H29" s="303" t="e">
        <f t="shared" ref="H29:H61" si="15">G29/E29</f>
        <v>#REF!</v>
      </c>
      <c r="I29" s="354">
        <v>2713</v>
      </c>
      <c r="J29" s="355" t="e">
        <f>'51210'!#REF!</f>
        <v>#REF!</v>
      </c>
      <c r="K29" s="354">
        <v>2713</v>
      </c>
      <c r="L29" s="354">
        <v>2713</v>
      </c>
      <c r="M29" s="354" t="e">
        <f>'51210'!#REF!</f>
        <v>#REF!</v>
      </c>
      <c r="N29" s="262">
        <f>[2]Sheet1!$DI$60</f>
        <v>2716.777</v>
      </c>
      <c r="O29" s="303">
        <v>0.88213416881680795</v>
      </c>
      <c r="P29" s="262">
        <v>2713</v>
      </c>
      <c r="Q29" s="260"/>
      <c r="R29" s="262" t="e">
        <f>'51210'!#REF!</f>
        <v>#REF!</v>
      </c>
      <c r="S29" s="262">
        <v>2713</v>
      </c>
      <c r="T29" s="262">
        <v>2713</v>
      </c>
      <c r="U29" s="469" t="e">
        <f>'51210'!#REF!</f>
        <v>#REF!</v>
      </c>
      <c r="V29" s="261" t="e">
        <f>'51210'!#REF!</f>
        <v>#REF!</v>
      </c>
      <c r="W29" s="261" t="e">
        <f>V29</f>
        <v>#REF!</v>
      </c>
      <c r="X29" s="261" t="e">
        <f t="shared" si="12"/>
        <v>#REF!</v>
      </c>
      <c r="Y29" s="521">
        <f>'[1]GENERAL FUND SUMMARY'!$Y$28</f>
        <v>2714</v>
      </c>
      <c r="Z29" s="521">
        <f t="shared" si="13"/>
        <v>2714</v>
      </c>
      <c r="AA29" s="562" t="e">
        <f>'51210'!#REF!</f>
        <v>#REF!</v>
      </c>
      <c r="AB29" s="625" t="e">
        <f t="shared" si="9"/>
        <v>#REF!</v>
      </c>
      <c r="AC29" s="303" t="e">
        <f t="shared" si="10"/>
        <v>#REF!</v>
      </c>
      <c r="AD29" s="262" t="e">
        <f>'51210'!#REF!</f>
        <v>#REF!</v>
      </c>
      <c r="AE29" s="624"/>
      <c r="AG29" s="712" t="e">
        <f>'51210'!#REF!</f>
        <v>#REF!</v>
      </c>
      <c r="AH29" s="710" t="e">
        <f t="shared" si="11"/>
        <v>#REF!</v>
      </c>
      <c r="AI29" s="302" t="e">
        <f>'51210'!#REF!</f>
        <v>#REF!</v>
      </c>
      <c r="AJ29" s="724" t="e">
        <f>'51210'!#REF!</f>
        <v>#REF!</v>
      </c>
      <c r="AK29" s="724" t="e">
        <f t="shared" ref="AK29:AK61" si="16">AJ29</f>
        <v>#REF!</v>
      </c>
      <c r="AL29" s="519" t="e">
        <f>'51210'!#REF!</f>
        <v>#REF!</v>
      </c>
      <c r="AM29" s="711" t="e">
        <f t="shared" si="14"/>
        <v>#REF!</v>
      </c>
      <c r="AN29" s="148" t="e">
        <f>'51210'!#REF!</f>
        <v>#REF!</v>
      </c>
      <c r="AO29" s="438">
        <f>'51210'!C7</f>
        <v>2714</v>
      </c>
    </row>
    <row r="30" spans="1:41" ht="19.5" thickBot="1" x14ac:dyDescent="0.35">
      <c r="A30" s="137"/>
      <c r="B30" s="345" t="s">
        <v>305</v>
      </c>
      <c r="C30" s="346" t="s">
        <v>665</v>
      </c>
      <c r="D30" s="347" t="e">
        <f>#REF!</f>
        <v>#REF!</v>
      </c>
      <c r="E30" s="348" t="e">
        <f>#REF!</f>
        <v>#REF!</v>
      </c>
      <c r="F30" s="350" t="e">
        <f>E30-D30</f>
        <v>#REF!</v>
      </c>
      <c r="G30" s="307" t="e">
        <f>#REF!</f>
        <v>#REF!</v>
      </c>
      <c r="H30" s="303" t="e">
        <f t="shared" si="15"/>
        <v>#REF!</v>
      </c>
      <c r="I30" s="354">
        <v>4755</v>
      </c>
      <c r="J30" s="355" t="e">
        <f>#REF!</f>
        <v>#REF!</v>
      </c>
      <c r="K30" s="354" t="e">
        <f>#REF!</f>
        <v>#REF!</v>
      </c>
      <c r="L30" s="354">
        <v>6255</v>
      </c>
      <c r="M30" s="354" t="e">
        <f>#REF!</f>
        <v>#REF!</v>
      </c>
      <c r="N30" s="262">
        <f>[2]Sheet1!$DI$74</f>
        <v>764.73</v>
      </c>
      <c r="O30" s="303">
        <v>0.11648441247002399</v>
      </c>
      <c r="P30" s="262">
        <v>6255</v>
      </c>
      <c r="Q30" s="260"/>
      <c r="R30" s="262" t="e">
        <f>#REF!</f>
        <v>#REF!</v>
      </c>
      <c r="S30" s="262">
        <v>1200</v>
      </c>
      <c r="T30" s="262">
        <v>1200</v>
      </c>
      <c r="U30" s="469" t="e">
        <f>#REF!</f>
        <v>#REF!</v>
      </c>
      <c r="V30" s="261" t="e">
        <f>#REF!</f>
        <v>#REF!</v>
      </c>
      <c r="W30" s="261" t="e">
        <f>V30</f>
        <v>#REF!</v>
      </c>
      <c r="X30" s="261" t="e">
        <f t="shared" si="12"/>
        <v>#REF!</v>
      </c>
      <c r="Y30" s="521">
        <f>'[1]GENERAL FUND SUMMARY'!$Y$29</f>
        <v>373</v>
      </c>
      <c r="Z30" s="521">
        <f t="shared" si="13"/>
        <v>373</v>
      </c>
      <c r="AA30" s="562" t="e">
        <f>#REF!</f>
        <v>#REF!</v>
      </c>
      <c r="AB30" s="625" t="e">
        <f t="shared" si="9"/>
        <v>#REF!</v>
      </c>
      <c r="AC30" s="303" t="e">
        <f t="shared" si="10"/>
        <v>#REF!</v>
      </c>
      <c r="AD30" s="262" t="e">
        <f>#REF!</f>
        <v>#REF!</v>
      </c>
      <c r="AE30" s="624"/>
      <c r="AG30" s="712" t="e">
        <f>#REF!</f>
        <v>#REF!</v>
      </c>
      <c r="AH30" s="710" t="e">
        <f t="shared" si="11"/>
        <v>#REF!</v>
      </c>
      <c r="AI30" s="302" t="e">
        <f>#REF!</f>
        <v>#REF!</v>
      </c>
      <c r="AJ30" s="724" t="e">
        <f>#REF!</f>
        <v>#REF!</v>
      </c>
      <c r="AK30" s="724" t="e">
        <f t="shared" si="16"/>
        <v>#REF!</v>
      </c>
      <c r="AL30" s="519" t="e">
        <f>#REF!</f>
        <v>#REF!</v>
      </c>
      <c r="AM30" s="711" t="e">
        <f t="shared" si="14"/>
        <v>#REF!</v>
      </c>
      <c r="AN30" s="148" t="e">
        <f>#REF!</f>
        <v>#REF!</v>
      </c>
      <c r="AO30" s="438">
        <v>0</v>
      </c>
    </row>
    <row r="31" spans="1:41" ht="19.5" thickBot="1" x14ac:dyDescent="0.35">
      <c r="A31" s="137"/>
      <c r="B31" s="345" t="s">
        <v>185</v>
      </c>
      <c r="C31" s="346" t="s">
        <v>666</v>
      </c>
      <c r="D31" s="347" t="e">
        <f>#REF!</f>
        <v>#REF!</v>
      </c>
      <c r="E31" s="348" t="e">
        <f>#REF!</f>
        <v>#REF!</v>
      </c>
      <c r="F31" s="350" t="e">
        <f>E31-D31</f>
        <v>#REF!</v>
      </c>
      <c r="G31" s="307" t="e">
        <f>#REF!</f>
        <v>#REF!</v>
      </c>
      <c r="H31" s="303" t="e">
        <f t="shared" si="15"/>
        <v>#REF!</v>
      </c>
      <c r="I31" s="354">
        <v>20446</v>
      </c>
      <c r="J31" s="355" t="e">
        <f>#REF!</f>
        <v>#REF!</v>
      </c>
      <c r="K31" s="354" t="e">
        <f>#REF!</f>
        <v>#REF!</v>
      </c>
      <c r="L31" s="354">
        <v>40657</v>
      </c>
      <c r="M31" s="354" t="e">
        <f>#REF!</f>
        <v>#REF!</v>
      </c>
      <c r="N31" s="262">
        <f>[2]Sheet1!$DI$88</f>
        <v>29386.420000000002</v>
      </c>
      <c r="O31" s="303">
        <v>0.65617581228324773</v>
      </c>
      <c r="P31" s="262">
        <f>L31</f>
        <v>40657</v>
      </c>
      <c r="Q31" s="260"/>
      <c r="R31" s="262" t="e">
        <f>#REF!</f>
        <v>#REF!</v>
      </c>
      <c r="S31" s="262">
        <v>700</v>
      </c>
      <c r="T31" s="262">
        <v>700</v>
      </c>
      <c r="U31" s="469" t="e">
        <f>#REF!</f>
        <v>#REF!</v>
      </c>
      <c r="V31" s="261" t="e">
        <f>#REF!</f>
        <v>#REF!</v>
      </c>
      <c r="W31" s="261" t="e">
        <f t="shared" ref="W31:W40" si="17">V31</f>
        <v>#REF!</v>
      </c>
      <c r="X31" s="261" t="e">
        <f t="shared" si="12"/>
        <v>#REF!</v>
      </c>
      <c r="Y31" s="521">
        <f>'[1]GENERAL FUND SUMMARY'!$Y$30</f>
        <v>740</v>
      </c>
      <c r="Z31" s="521">
        <f t="shared" si="13"/>
        <v>740</v>
      </c>
      <c r="AA31" s="562" t="e">
        <f>#REF!</f>
        <v>#REF!</v>
      </c>
      <c r="AB31" s="625" t="e">
        <f t="shared" si="9"/>
        <v>#REF!</v>
      </c>
      <c r="AC31" s="303" t="e">
        <f t="shared" si="10"/>
        <v>#REF!</v>
      </c>
      <c r="AD31" s="262" t="e">
        <f>#REF!</f>
        <v>#REF!</v>
      </c>
      <c r="AE31" s="624"/>
      <c r="AG31" s="712" t="e">
        <f>#REF!</f>
        <v>#REF!</v>
      </c>
      <c r="AH31" s="710" t="e">
        <f t="shared" si="11"/>
        <v>#REF!</v>
      </c>
      <c r="AI31" s="302" t="e">
        <f>#REF!</f>
        <v>#REF!</v>
      </c>
      <c r="AJ31" s="724" t="e">
        <f>#REF!</f>
        <v>#REF!</v>
      </c>
      <c r="AK31" s="724" t="e">
        <f t="shared" si="16"/>
        <v>#REF!</v>
      </c>
      <c r="AL31" s="519" t="e">
        <f>#REF!</f>
        <v>#REF!</v>
      </c>
      <c r="AM31" s="711" t="e">
        <f t="shared" si="14"/>
        <v>#REF!</v>
      </c>
      <c r="AN31" s="148" t="e">
        <f>#REF!</f>
        <v>#REF!</v>
      </c>
      <c r="AO31" s="438">
        <v>0</v>
      </c>
    </row>
    <row r="32" spans="1:41" ht="19.5" hidden="1" thickBot="1" x14ac:dyDescent="0.35">
      <c r="A32" s="137"/>
      <c r="B32" s="345" t="s">
        <v>184</v>
      </c>
      <c r="C32" s="346" t="s">
        <v>183</v>
      </c>
      <c r="D32" s="347"/>
      <c r="E32" s="348"/>
      <c r="F32" s="350">
        <f t="shared" ref="F32:F61" si="18">E32-D32</f>
        <v>0</v>
      </c>
      <c r="G32" s="307"/>
      <c r="H32" s="303" t="e">
        <f t="shared" si="15"/>
        <v>#DIV/0!</v>
      </c>
      <c r="I32" s="354"/>
      <c r="J32" s="347"/>
      <c r="K32" s="354"/>
      <c r="L32" s="354"/>
      <c r="M32" s="354"/>
      <c r="N32" s="262"/>
      <c r="O32" s="303" t="e">
        <v>#DIV/0!</v>
      </c>
      <c r="P32" s="262">
        <v>0</v>
      </c>
      <c r="Q32" s="260"/>
      <c r="R32" s="262"/>
      <c r="S32" s="262">
        <v>0</v>
      </c>
      <c r="T32" s="262">
        <v>0</v>
      </c>
      <c r="U32" s="469"/>
      <c r="V32" s="261"/>
      <c r="W32" s="261">
        <f t="shared" si="17"/>
        <v>0</v>
      </c>
      <c r="X32" s="261">
        <f t="shared" si="12"/>
        <v>0</v>
      </c>
      <c r="Y32" s="521"/>
      <c r="Z32" s="521">
        <f t="shared" si="13"/>
        <v>0</v>
      </c>
      <c r="AA32" s="562"/>
      <c r="AB32" s="625">
        <f t="shared" si="9"/>
        <v>0</v>
      </c>
      <c r="AC32" s="303" t="e">
        <f t="shared" si="10"/>
        <v>#DIV/0!</v>
      </c>
      <c r="AD32" s="262"/>
      <c r="AE32" s="624"/>
      <c r="AG32" s="712"/>
      <c r="AH32" s="710">
        <f t="shared" si="11"/>
        <v>0</v>
      </c>
      <c r="AI32" s="302"/>
      <c r="AJ32" s="724"/>
      <c r="AK32" s="724">
        <f t="shared" si="16"/>
        <v>0</v>
      </c>
      <c r="AL32" s="519"/>
      <c r="AM32" s="711">
        <f t="shared" si="14"/>
        <v>0</v>
      </c>
      <c r="AN32" s="148"/>
      <c r="AO32" s="438"/>
    </row>
    <row r="33" spans="1:41" ht="19.5" thickBot="1" x14ac:dyDescent="0.35">
      <c r="A33" s="137"/>
      <c r="B33" s="345" t="s">
        <v>182</v>
      </c>
      <c r="C33" s="346" t="s">
        <v>667</v>
      </c>
      <c r="D33" s="347" t="e">
        <f>#REF!</f>
        <v>#REF!</v>
      </c>
      <c r="E33" s="348" t="e">
        <f>#REF!</f>
        <v>#REF!</v>
      </c>
      <c r="F33" s="350" t="e">
        <f t="shared" si="18"/>
        <v>#REF!</v>
      </c>
      <c r="G33" s="307" t="e">
        <f>#REF!</f>
        <v>#REF!</v>
      </c>
      <c r="H33" s="303" t="e">
        <f t="shared" si="15"/>
        <v>#REF!</v>
      </c>
      <c r="I33" s="354">
        <v>11969</v>
      </c>
      <c r="J33" s="347" t="e">
        <f>#REF!</f>
        <v>#REF!</v>
      </c>
      <c r="K33" s="354" t="e">
        <f>#REF!</f>
        <v>#REF!</v>
      </c>
      <c r="L33" s="354">
        <v>12000</v>
      </c>
      <c r="M33" s="354" t="e">
        <f>#REF!</f>
        <v>#REF!</v>
      </c>
      <c r="N33" s="262">
        <f>[2]Sheet1!$DI$103</f>
        <v>3432.06</v>
      </c>
      <c r="O33" s="303">
        <v>0.27029333333333333</v>
      </c>
      <c r="P33" s="262">
        <v>12000</v>
      </c>
      <c r="Q33" s="260"/>
      <c r="R33" s="262" t="e">
        <f>#REF!</f>
        <v>#REF!</v>
      </c>
      <c r="S33" s="262">
        <v>700</v>
      </c>
      <c r="T33" s="262">
        <v>700</v>
      </c>
      <c r="U33" s="469" t="e">
        <f>#REF!</f>
        <v>#REF!</v>
      </c>
      <c r="V33" s="261" t="e">
        <f>#REF!</f>
        <v>#REF!</v>
      </c>
      <c r="W33" s="261" t="e">
        <f t="shared" si="17"/>
        <v>#REF!</v>
      </c>
      <c r="X33" s="261" t="e">
        <f t="shared" si="12"/>
        <v>#REF!</v>
      </c>
      <c r="Y33" s="521">
        <f>'[1]GENERAL FUND SUMMARY'!$Y$32</f>
        <v>420</v>
      </c>
      <c r="Z33" s="521">
        <f t="shared" si="13"/>
        <v>420</v>
      </c>
      <c r="AA33" s="562" t="e">
        <f>#REF!</f>
        <v>#REF!</v>
      </c>
      <c r="AB33" s="625" t="e">
        <f t="shared" si="9"/>
        <v>#REF!</v>
      </c>
      <c r="AC33" s="303" t="e">
        <f t="shared" si="10"/>
        <v>#REF!</v>
      </c>
      <c r="AD33" s="262" t="e">
        <f>#REF!</f>
        <v>#REF!</v>
      </c>
      <c r="AE33" s="624"/>
      <c r="AG33" s="625" t="e">
        <f>#REF!</f>
        <v>#REF!</v>
      </c>
      <c r="AH33" s="710" t="e">
        <f t="shared" si="11"/>
        <v>#REF!</v>
      </c>
      <c r="AI33" s="302" t="e">
        <f>#REF!</f>
        <v>#REF!</v>
      </c>
      <c r="AJ33" s="724" t="e">
        <f>#REF!</f>
        <v>#REF!</v>
      </c>
      <c r="AK33" s="724" t="e">
        <f t="shared" si="16"/>
        <v>#REF!</v>
      </c>
      <c r="AL33" s="519" t="e">
        <f>#REF!</f>
        <v>#REF!</v>
      </c>
      <c r="AM33" s="711" t="e">
        <f t="shared" si="14"/>
        <v>#REF!</v>
      </c>
      <c r="AN33" s="148" t="e">
        <f>#REF!</f>
        <v>#REF!</v>
      </c>
      <c r="AO33" s="438">
        <v>0</v>
      </c>
    </row>
    <row r="34" spans="1:41" ht="16.5" hidden="1" thickBot="1" x14ac:dyDescent="0.3">
      <c r="A34" s="137"/>
      <c r="B34" s="345" t="s">
        <v>181</v>
      </c>
      <c r="C34" s="346" t="s">
        <v>180</v>
      </c>
      <c r="D34" s="347"/>
      <c r="E34" s="348"/>
      <c r="F34" s="350">
        <f t="shared" si="18"/>
        <v>0</v>
      </c>
      <c r="G34" s="307"/>
      <c r="H34" s="303" t="e">
        <f t="shared" si="15"/>
        <v>#DIV/0!</v>
      </c>
      <c r="I34" s="260"/>
      <c r="J34" s="260"/>
      <c r="K34" s="260"/>
      <c r="L34" s="262"/>
      <c r="M34" s="262"/>
      <c r="N34" s="262"/>
      <c r="O34" s="303" t="e">
        <v>#DIV/0!</v>
      </c>
      <c r="P34" s="262">
        <v>0</v>
      </c>
      <c r="Q34" s="260"/>
      <c r="R34" s="262"/>
      <c r="S34" s="262">
        <v>0</v>
      </c>
      <c r="T34" s="262">
        <v>0</v>
      </c>
      <c r="U34" s="469"/>
      <c r="V34" s="261"/>
      <c r="W34" s="261">
        <f t="shared" si="17"/>
        <v>0</v>
      </c>
      <c r="X34" s="261">
        <f t="shared" si="12"/>
        <v>0</v>
      </c>
      <c r="Y34" s="521"/>
      <c r="Z34" s="584"/>
      <c r="AA34" s="562"/>
      <c r="AB34" s="625">
        <f t="shared" si="9"/>
        <v>0</v>
      </c>
      <c r="AC34" s="303" t="e">
        <f t="shared" si="10"/>
        <v>#DIV/0!</v>
      </c>
      <c r="AD34" s="262"/>
      <c r="AE34" s="624"/>
      <c r="AG34" s="712"/>
      <c r="AH34" s="710">
        <f t="shared" si="11"/>
        <v>0</v>
      </c>
      <c r="AI34" s="302"/>
      <c r="AJ34" s="724"/>
      <c r="AK34" s="724">
        <f t="shared" si="16"/>
        <v>0</v>
      </c>
      <c r="AL34" s="519"/>
      <c r="AM34" s="711">
        <f t="shared" si="14"/>
        <v>0</v>
      </c>
      <c r="AN34" s="148"/>
      <c r="AO34" s="438"/>
    </row>
    <row r="35" spans="1:41" ht="19.5" thickBot="1" x14ac:dyDescent="0.35">
      <c r="A35" s="137"/>
      <c r="B35" s="345" t="s">
        <v>128</v>
      </c>
      <c r="C35" s="346" t="s">
        <v>179</v>
      </c>
      <c r="D35" s="347" t="e">
        <f>'51300'!#REF!</f>
        <v>#REF!</v>
      </c>
      <c r="E35" s="348" t="e">
        <f>'51300'!#REF!</f>
        <v>#REF!</v>
      </c>
      <c r="F35" s="350" t="e">
        <f t="shared" si="18"/>
        <v>#REF!</v>
      </c>
      <c r="G35" s="307" t="e">
        <f>'51300'!#REF!</f>
        <v>#REF!</v>
      </c>
      <c r="H35" s="303" t="e">
        <f t="shared" si="15"/>
        <v>#REF!</v>
      </c>
      <c r="I35" s="356">
        <v>193868</v>
      </c>
      <c r="J35" s="357" t="e">
        <f>'51300'!#REF!</f>
        <v>#REF!</v>
      </c>
      <c r="K35" s="358" t="e">
        <f>'51300'!#REF!</f>
        <v>#REF!</v>
      </c>
      <c r="L35" s="359">
        <v>230344</v>
      </c>
      <c r="M35" s="359" t="e">
        <f>'51300'!#REF!</f>
        <v>#REF!</v>
      </c>
      <c r="N35" s="262">
        <f>[2]Sheet1!$DI$118</f>
        <v>202691.78899999999</v>
      </c>
      <c r="O35" s="303">
        <v>0.79097241517035388</v>
      </c>
      <c r="P35" s="262">
        <v>198759</v>
      </c>
      <c r="Q35" s="260"/>
      <c r="R35" s="262" t="e">
        <f>'51300'!#REF!</f>
        <v>#REF!</v>
      </c>
      <c r="S35" s="262">
        <v>209067</v>
      </c>
      <c r="T35" s="262">
        <v>209067</v>
      </c>
      <c r="U35" s="469" t="e">
        <f>'51300'!#REF!</f>
        <v>#REF!</v>
      </c>
      <c r="V35" s="261" t="e">
        <f>'51300'!#REF!</f>
        <v>#REF!</v>
      </c>
      <c r="W35" s="261" t="e">
        <f t="shared" si="17"/>
        <v>#REF!</v>
      </c>
      <c r="X35" s="261" t="e">
        <f t="shared" si="12"/>
        <v>#REF!</v>
      </c>
      <c r="Y35" s="521">
        <f>'[1]GENERAL FUND SUMMARY'!$Y$34</f>
        <v>192007</v>
      </c>
      <c r="Z35" s="600" t="e">
        <f>'51300'!#REF!</f>
        <v>#REF!</v>
      </c>
      <c r="AA35" s="562" t="e">
        <f>'51300'!#REF!</f>
        <v>#REF!</v>
      </c>
      <c r="AB35" s="625" t="e">
        <f t="shared" si="9"/>
        <v>#REF!</v>
      </c>
      <c r="AC35" s="303" t="e">
        <f t="shared" si="10"/>
        <v>#REF!</v>
      </c>
      <c r="AD35" s="262" t="e">
        <f>'51300'!#REF!</f>
        <v>#REF!</v>
      </c>
      <c r="AE35" s="624"/>
      <c r="AG35" s="712" t="e">
        <f>'51300'!#REF!</f>
        <v>#REF!</v>
      </c>
      <c r="AH35" s="710" t="e">
        <f t="shared" si="11"/>
        <v>#REF!</v>
      </c>
      <c r="AI35" s="302" t="e">
        <f>'51300'!#REF!</f>
        <v>#REF!</v>
      </c>
      <c r="AJ35" s="724" t="e">
        <f>'51300'!#REF!</f>
        <v>#REF!</v>
      </c>
      <c r="AK35" s="724" t="e">
        <f t="shared" si="16"/>
        <v>#REF!</v>
      </c>
      <c r="AL35" s="519" t="e">
        <f>'51300'!#REF!</f>
        <v>#REF!</v>
      </c>
      <c r="AM35" s="711" t="e">
        <f t="shared" si="14"/>
        <v>#REF!</v>
      </c>
      <c r="AN35" s="148" t="e">
        <f>'51300'!#REF!</f>
        <v>#REF!</v>
      </c>
      <c r="AO35" s="438">
        <f>'51300'!E37</f>
        <v>193476</v>
      </c>
    </row>
    <row r="36" spans="1:41" ht="19.5" hidden="1" thickBot="1" x14ac:dyDescent="0.35">
      <c r="A36" s="137"/>
      <c r="B36" s="345" t="s">
        <v>129</v>
      </c>
      <c r="C36" s="346" t="s">
        <v>178</v>
      </c>
      <c r="D36" s="347"/>
      <c r="E36" s="348"/>
      <c r="F36" s="350">
        <f t="shared" si="18"/>
        <v>0</v>
      </c>
      <c r="G36" s="307"/>
      <c r="H36" s="303" t="e">
        <f t="shared" si="15"/>
        <v>#DIV/0!</v>
      </c>
      <c r="I36" s="356"/>
      <c r="J36" s="357"/>
      <c r="K36" s="358"/>
      <c r="L36" s="359"/>
      <c r="M36" s="359"/>
      <c r="N36" s="262"/>
      <c r="O36" s="303" t="e">
        <v>#DIV/0!</v>
      </c>
      <c r="P36" s="262">
        <v>0</v>
      </c>
      <c r="Q36" s="260"/>
      <c r="R36" s="262"/>
      <c r="S36" s="262">
        <v>0</v>
      </c>
      <c r="T36" s="262">
        <v>0</v>
      </c>
      <c r="U36" s="469"/>
      <c r="V36" s="261"/>
      <c r="W36" s="261">
        <f t="shared" si="17"/>
        <v>0</v>
      </c>
      <c r="X36" s="261">
        <f t="shared" si="12"/>
        <v>0</v>
      </c>
      <c r="Y36" s="521"/>
      <c r="Z36" s="601"/>
      <c r="AA36" s="562"/>
      <c r="AB36" s="625">
        <f t="shared" si="9"/>
        <v>0</v>
      </c>
      <c r="AC36" s="303" t="e">
        <f t="shared" si="10"/>
        <v>#DIV/0!</v>
      </c>
      <c r="AD36" s="262"/>
      <c r="AE36" s="624"/>
      <c r="AG36" s="712"/>
      <c r="AH36" s="710">
        <f t="shared" si="11"/>
        <v>0</v>
      </c>
      <c r="AI36" s="302"/>
      <c r="AJ36" s="724"/>
      <c r="AK36" s="724">
        <f t="shared" si="16"/>
        <v>0</v>
      </c>
      <c r="AL36" s="519"/>
      <c r="AM36" s="711">
        <f t="shared" si="14"/>
        <v>0</v>
      </c>
      <c r="AN36" s="148"/>
      <c r="AO36" s="438"/>
    </row>
    <row r="37" spans="1:41" ht="19.5" thickBot="1" x14ac:dyDescent="0.35">
      <c r="A37" s="137"/>
      <c r="B37" s="345" t="s">
        <v>177</v>
      </c>
      <c r="C37" s="346" t="s">
        <v>176</v>
      </c>
      <c r="D37" s="347" t="e">
        <f>'51600'!#REF!</f>
        <v>#REF!</v>
      </c>
      <c r="E37" s="348" t="e">
        <f>'51600'!#REF!</f>
        <v>#REF!</v>
      </c>
      <c r="F37" s="350" t="e">
        <f t="shared" si="18"/>
        <v>#REF!</v>
      </c>
      <c r="G37" s="307" t="e">
        <f>'51600'!#REF!</f>
        <v>#REF!</v>
      </c>
      <c r="H37" s="303" t="e">
        <f t="shared" si="15"/>
        <v>#REF!</v>
      </c>
      <c r="I37" s="356">
        <v>277069</v>
      </c>
      <c r="J37" s="357" t="e">
        <f>'51600'!#REF!</f>
        <v>#REF!</v>
      </c>
      <c r="K37" s="358" t="e">
        <f>'51600'!#REF!</f>
        <v>#REF!</v>
      </c>
      <c r="L37" s="359">
        <v>305023</v>
      </c>
      <c r="M37" s="359" t="e">
        <f>'51600'!#REF!</f>
        <v>#REF!</v>
      </c>
      <c r="N37" s="262">
        <f>[2]Sheet1!$DI$133</f>
        <v>248773.07400000005</v>
      </c>
      <c r="O37" s="303">
        <v>0.71680702766676618</v>
      </c>
      <c r="P37" s="262">
        <v>238519.23272727276</v>
      </c>
      <c r="Q37" s="260"/>
      <c r="R37" s="274" t="e">
        <f>'51600'!#REF!</f>
        <v>#REF!</v>
      </c>
      <c r="S37" s="262">
        <v>239933</v>
      </c>
      <c r="T37" s="262">
        <v>239933</v>
      </c>
      <c r="U37" s="469" t="e">
        <f>'51600'!#REF!</f>
        <v>#REF!</v>
      </c>
      <c r="V37" s="261" t="e">
        <f>'51600'!#REF!</f>
        <v>#REF!</v>
      </c>
      <c r="W37" s="261" t="e">
        <f t="shared" si="17"/>
        <v>#REF!</v>
      </c>
      <c r="X37" s="261" t="e">
        <f t="shared" si="12"/>
        <v>#REF!</v>
      </c>
      <c r="Y37" s="521">
        <f>'[1]GENERAL FUND SUMMARY'!$Y$36</f>
        <v>186325</v>
      </c>
      <c r="Z37" s="600" t="e">
        <f>'51600'!#REF!</f>
        <v>#REF!</v>
      </c>
      <c r="AA37" s="562" t="e">
        <f>'51600'!#REF!</f>
        <v>#REF!</v>
      </c>
      <c r="AB37" s="625" t="e">
        <f t="shared" si="9"/>
        <v>#REF!</v>
      </c>
      <c r="AC37" s="303" t="e">
        <f t="shared" si="10"/>
        <v>#REF!</v>
      </c>
      <c r="AD37" s="262" t="e">
        <f>'51600'!#REF!</f>
        <v>#REF!</v>
      </c>
      <c r="AE37" s="624"/>
      <c r="AG37" s="625" t="e">
        <f>'51600'!#REF!</f>
        <v>#REF!</v>
      </c>
      <c r="AH37" s="710" t="e">
        <f t="shared" si="11"/>
        <v>#REF!</v>
      </c>
      <c r="AI37" s="302" t="e">
        <f>'51600'!#REF!</f>
        <v>#REF!</v>
      </c>
      <c r="AJ37" s="724" t="e">
        <f>'51600'!#REF!</f>
        <v>#REF!</v>
      </c>
      <c r="AK37" s="724" t="e">
        <f t="shared" si="16"/>
        <v>#REF!</v>
      </c>
      <c r="AL37" s="519" t="e">
        <f>'51600'!#REF!-36782</f>
        <v>#REF!</v>
      </c>
      <c r="AM37" s="729" t="e">
        <f>'51600'!#REF!</f>
        <v>#REF!</v>
      </c>
      <c r="AN37" s="719" t="e">
        <f>'51600'!#REF!</f>
        <v>#REF!</v>
      </c>
      <c r="AO37" s="438">
        <f>'51600'!C38</f>
        <v>253772</v>
      </c>
    </row>
    <row r="38" spans="1:41" ht="19.5" thickBot="1" x14ac:dyDescent="0.35">
      <c r="A38" s="137"/>
      <c r="B38" s="345" t="s">
        <v>306</v>
      </c>
      <c r="C38" s="346" t="s">
        <v>307</v>
      </c>
      <c r="D38" s="347" t="e">
        <f>#REF!</f>
        <v>#REF!</v>
      </c>
      <c r="E38" s="348" t="e">
        <f>#REF!</f>
        <v>#REF!</v>
      </c>
      <c r="F38" s="350" t="e">
        <f t="shared" si="18"/>
        <v>#REF!</v>
      </c>
      <c r="G38" s="307" t="e">
        <f>#REF!</f>
        <v>#REF!</v>
      </c>
      <c r="H38" s="303" t="e">
        <f t="shared" si="15"/>
        <v>#REF!</v>
      </c>
      <c r="I38" s="356">
        <v>6000</v>
      </c>
      <c r="J38" s="360" t="e">
        <f>#REF!</f>
        <v>#REF!</v>
      </c>
      <c r="K38" s="356">
        <v>6000</v>
      </c>
      <c r="L38" s="361">
        <v>6000</v>
      </c>
      <c r="M38" s="361">
        <v>6000</v>
      </c>
      <c r="N38" s="262">
        <f>[2]Sheet1!$DI$148</f>
        <v>1384.56</v>
      </c>
      <c r="O38" s="303">
        <v>0.23075999999999999</v>
      </c>
      <c r="P38" s="262">
        <v>1384.56</v>
      </c>
      <c r="Q38" s="260"/>
      <c r="R38" s="262" t="e">
        <f>#REF!</f>
        <v>#REF!</v>
      </c>
      <c r="S38" s="262">
        <v>0</v>
      </c>
      <c r="T38" s="262">
        <v>0</v>
      </c>
      <c r="U38" s="469"/>
      <c r="V38" s="261"/>
      <c r="W38" s="260"/>
      <c r="X38" s="261">
        <f t="shared" si="12"/>
        <v>0</v>
      </c>
      <c r="Y38" s="521"/>
      <c r="Z38" s="584"/>
      <c r="AA38" s="562"/>
      <c r="AB38" s="625">
        <f t="shared" si="9"/>
        <v>0</v>
      </c>
      <c r="AC38" s="303"/>
      <c r="AD38" s="262"/>
      <c r="AE38" s="624"/>
      <c r="AG38" s="712"/>
      <c r="AH38" s="710">
        <f t="shared" si="11"/>
        <v>0</v>
      </c>
      <c r="AI38" s="302"/>
      <c r="AJ38" s="724"/>
      <c r="AK38" s="724">
        <f t="shared" si="16"/>
        <v>0</v>
      </c>
      <c r="AL38" s="519"/>
      <c r="AM38" s="711">
        <f t="shared" si="14"/>
        <v>0</v>
      </c>
      <c r="AN38" s="148"/>
      <c r="AO38" s="438">
        <v>0</v>
      </c>
    </row>
    <row r="39" spans="1:41" ht="19.5" thickBot="1" x14ac:dyDescent="0.35">
      <c r="A39" s="137"/>
      <c r="B39" s="345" t="s">
        <v>175</v>
      </c>
      <c r="C39" s="346" t="s">
        <v>174</v>
      </c>
      <c r="D39" s="347" t="e">
        <f>'51910'!#REF!</f>
        <v>#REF!</v>
      </c>
      <c r="E39" s="348" t="e">
        <f>'51910'!#REF!</f>
        <v>#REF!</v>
      </c>
      <c r="F39" s="350" t="e">
        <f t="shared" si="18"/>
        <v>#REF!</v>
      </c>
      <c r="G39" s="307" t="e">
        <f>'51910'!#REF!</f>
        <v>#REF!</v>
      </c>
      <c r="H39" s="303" t="e">
        <f t="shared" si="15"/>
        <v>#REF!</v>
      </c>
      <c r="I39" s="356">
        <v>93635</v>
      </c>
      <c r="J39" s="357" t="e">
        <f>'51910'!#REF!</f>
        <v>#REF!</v>
      </c>
      <c r="K39" s="356" t="e">
        <f>'51910'!#REF!</f>
        <v>#REF!</v>
      </c>
      <c r="L39" s="361">
        <v>118315</v>
      </c>
      <c r="M39" s="361" t="e">
        <f>'51910'!#REF!</f>
        <v>#REF!</v>
      </c>
      <c r="N39" s="262">
        <v>129972</v>
      </c>
      <c r="O39" s="303">
        <v>1.0985251236107003</v>
      </c>
      <c r="P39" s="262">
        <v>141787.63636363635</v>
      </c>
      <c r="Q39" s="260"/>
      <c r="R39" s="262" t="e">
        <f>'51910'!#REF!</f>
        <v>#REF!</v>
      </c>
      <c r="S39" s="262">
        <v>84450</v>
      </c>
      <c r="T39" s="262">
        <v>84450</v>
      </c>
      <c r="U39" s="469" t="e">
        <f>'51910'!#REF!</f>
        <v>#REF!</v>
      </c>
      <c r="V39" s="261" t="e">
        <f>'51910'!#REF!</f>
        <v>#REF!</v>
      </c>
      <c r="W39" s="261" t="e">
        <f t="shared" si="17"/>
        <v>#REF!</v>
      </c>
      <c r="X39" s="261" t="e">
        <f t="shared" si="12"/>
        <v>#REF!</v>
      </c>
      <c r="Y39" s="521">
        <f>'[1]GENERAL FUND SUMMARY'!$Y$38</f>
        <v>55079</v>
      </c>
      <c r="Z39" s="521">
        <f>Y39</f>
        <v>55079</v>
      </c>
      <c r="AA39" s="562" t="e">
        <f>'51910'!#REF!</f>
        <v>#REF!</v>
      </c>
      <c r="AB39" s="625" t="e">
        <f t="shared" si="9"/>
        <v>#REF!</v>
      </c>
      <c r="AC39" s="303" t="e">
        <f>AA39/Z39</f>
        <v>#REF!</v>
      </c>
      <c r="AD39" s="262" t="e">
        <f>'51910'!#REF!</f>
        <v>#REF!</v>
      </c>
      <c r="AE39" s="624"/>
      <c r="AG39" s="712" t="e">
        <f>'51910'!#REF!</f>
        <v>#REF!</v>
      </c>
      <c r="AH39" s="710" t="e">
        <f t="shared" si="11"/>
        <v>#REF!</v>
      </c>
      <c r="AI39" s="302" t="e">
        <f>'51910'!#REF!</f>
        <v>#REF!</v>
      </c>
      <c r="AJ39" s="724" t="e">
        <f>'51910'!#REF!</f>
        <v>#REF!</v>
      </c>
      <c r="AK39" s="724" t="e">
        <f t="shared" si="16"/>
        <v>#REF!</v>
      </c>
      <c r="AL39" s="519" t="e">
        <f>'51910'!#REF!</f>
        <v>#REF!</v>
      </c>
      <c r="AM39" s="711" t="e">
        <f t="shared" si="14"/>
        <v>#REF!</v>
      </c>
      <c r="AN39" s="148">
        <v>46250</v>
      </c>
      <c r="AO39" s="438">
        <f>'51910'!C20</f>
        <v>46250</v>
      </c>
    </row>
    <row r="40" spans="1:41" ht="19.5" thickBot="1" x14ac:dyDescent="0.35">
      <c r="A40" s="137"/>
      <c r="B40" s="345" t="s">
        <v>173</v>
      </c>
      <c r="C40" s="346" t="s">
        <v>172</v>
      </c>
      <c r="D40" s="347" t="e">
        <f>'51920'!#REF!</f>
        <v>#REF!</v>
      </c>
      <c r="E40" s="348" t="e">
        <f>'51920'!#REF!</f>
        <v>#REF!</v>
      </c>
      <c r="F40" s="350" t="e">
        <f t="shared" si="18"/>
        <v>#REF!</v>
      </c>
      <c r="G40" s="307" t="e">
        <f>'51920'!#REF!</f>
        <v>#REF!</v>
      </c>
      <c r="H40" s="303" t="e">
        <f t="shared" si="15"/>
        <v>#REF!</v>
      </c>
      <c r="I40" s="356">
        <v>43243</v>
      </c>
      <c r="J40" s="360" t="e">
        <f>'51920'!#REF!</f>
        <v>#REF!</v>
      </c>
      <c r="K40" s="361" t="e">
        <f>'51920'!#REF!</f>
        <v>#REF!</v>
      </c>
      <c r="L40" s="361">
        <v>50175</v>
      </c>
      <c r="M40" s="361" t="e">
        <f>'51920'!#REF!</f>
        <v>#REF!</v>
      </c>
      <c r="N40" s="262">
        <f>[2]Sheet1!$DI$178</f>
        <v>39128.670000000013</v>
      </c>
      <c r="O40" s="303">
        <v>0.70635515695067286</v>
      </c>
      <c r="P40" s="262">
        <v>38663.312727272736</v>
      </c>
      <c r="Q40" s="260"/>
      <c r="R40" s="262" t="e">
        <f>'51920'!#REF!</f>
        <v>#REF!</v>
      </c>
      <c r="S40" s="262">
        <v>43123</v>
      </c>
      <c r="T40" s="262">
        <v>43123</v>
      </c>
      <c r="U40" s="469" t="e">
        <f>'51920'!#REF!</f>
        <v>#REF!</v>
      </c>
      <c r="V40" s="261" t="e">
        <f>'51920'!#REF!</f>
        <v>#REF!</v>
      </c>
      <c r="W40" s="261" t="e">
        <f t="shared" si="17"/>
        <v>#REF!</v>
      </c>
      <c r="X40" s="261" t="e">
        <f t="shared" si="12"/>
        <v>#REF!</v>
      </c>
      <c r="Y40" s="521">
        <f>'[1]GENERAL FUND SUMMARY'!$Y$39</f>
        <v>37600</v>
      </c>
      <c r="Z40" s="602" t="e">
        <f>'51920'!#REF!</f>
        <v>#REF!</v>
      </c>
      <c r="AA40" s="562" t="e">
        <f>'51920'!#REF!</f>
        <v>#REF!</v>
      </c>
      <c r="AB40" s="625" t="e">
        <f t="shared" si="9"/>
        <v>#REF!</v>
      </c>
      <c r="AC40" s="303" t="e">
        <f>AA40/Z40</f>
        <v>#REF!</v>
      </c>
      <c r="AD40" s="262" t="e">
        <f>'51920'!#REF!</f>
        <v>#REF!</v>
      </c>
      <c r="AE40" s="624"/>
      <c r="AG40" s="712" t="e">
        <f>'51920'!#REF!</f>
        <v>#REF!</v>
      </c>
      <c r="AH40" s="710" t="e">
        <f t="shared" si="11"/>
        <v>#REF!</v>
      </c>
      <c r="AI40" s="302" t="e">
        <f>'51920'!#REF!</f>
        <v>#REF!</v>
      </c>
      <c r="AJ40" s="724" t="e">
        <f>'51920'!#REF!</f>
        <v>#REF!</v>
      </c>
      <c r="AK40" s="724" t="e">
        <f t="shared" si="16"/>
        <v>#REF!</v>
      </c>
      <c r="AL40" s="519" t="e">
        <f>'51920'!#REF!</f>
        <v>#REF!</v>
      </c>
      <c r="AM40" s="711" t="e">
        <f t="shared" si="14"/>
        <v>#REF!</v>
      </c>
      <c r="AN40" s="148">
        <v>44074</v>
      </c>
      <c r="AO40" s="438">
        <f>'51920'!E23</f>
        <v>49150</v>
      </c>
    </row>
    <row r="41" spans="1:41" ht="19.5" hidden="1" thickBot="1" x14ac:dyDescent="0.35">
      <c r="A41" s="137"/>
      <c r="B41" s="345" t="s">
        <v>171</v>
      </c>
      <c r="C41" s="346" t="s">
        <v>170</v>
      </c>
      <c r="D41" s="347"/>
      <c r="E41" s="348"/>
      <c r="F41" s="350">
        <f t="shared" si="18"/>
        <v>0</v>
      </c>
      <c r="G41" s="307"/>
      <c r="H41" s="303" t="e">
        <f t="shared" si="15"/>
        <v>#DIV/0!</v>
      </c>
      <c r="I41" s="356"/>
      <c r="J41" s="357"/>
      <c r="K41" s="356"/>
      <c r="L41" s="361"/>
      <c r="M41" s="361"/>
      <c r="N41" s="262"/>
      <c r="O41" s="303" t="e">
        <v>#DIV/0!</v>
      </c>
      <c r="P41" s="262">
        <v>0</v>
      </c>
      <c r="Q41" s="260"/>
      <c r="R41" s="262"/>
      <c r="S41" s="262">
        <v>0</v>
      </c>
      <c r="T41" s="262">
        <v>0</v>
      </c>
      <c r="U41" s="469"/>
      <c r="V41" s="261"/>
      <c r="W41" s="260"/>
      <c r="X41" s="261">
        <f t="shared" si="12"/>
        <v>0</v>
      </c>
      <c r="Y41" s="521"/>
      <c r="Z41" s="521"/>
      <c r="AA41" s="562"/>
      <c r="AB41" s="625">
        <f t="shared" si="9"/>
        <v>0</v>
      </c>
      <c r="AC41" s="303" t="e">
        <f>AA41/Z41</f>
        <v>#DIV/0!</v>
      </c>
      <c r="AD41" s="262"/>
      <c r="AE41" s="624"/>
      <c r="AG41" s="712"/>
      <c r="AH41" s="710">
        <f t="shared" si="11"/>
        <v>0</v>
      </c>
      <c r="AI41" s="302"/>
      <c r="AJ41" s="724"/>
      <c r="AK41" s="724">
        <f t="shared" si="16"/>
        <v>0</v>
      </c>
      <c r="AL41" s="519"/>
      <c r="AM41" s="711">
        <f t="shared" si="14"/>
        <v>0</v>
      </c>
      <c r="AN41" s="148"/>
      <c r="AO41" s="438"/>
    </row>
    <row r="42" spans="1:41" ht="20.25" thickBot="1" x14ac:dyDescent="0.4">
      <c r="A42" s="137"/>
      <c r="B42" s="345" t="s">
        <v>169</v>
      </c>
      <c r="C42" s="346" t="s">
        <v>352</v>
      </c>
      <c r="D42" s="347" t="e">
        <f>'52100'!#REF!</f>
        <v>#REF!</v>
      </c>
      <c r="E42" s="348" t="e">
        <f>'52100'!#REF!</f>
        <v>#REF!</v>
      </c>
      <c r="F42" s="350" t="e">
        <f t="shared" si="18"/>
        <v>#REF!</v>
      </c>
      <c r="G42" s="307" t="e">
        <f>'52100'!#REF!</f>
        <v>#REF!</v>
      </c>
      <c r="H42" s="303" t="e">
        <f t="shared" si="15"/>
        <v>#REF!</v>
      </c>
      <c r="I42" s="356">
        <v>916467</v>
      </c>
      <c r="J42" s="357" t="e">
        <f>'52100'!#REF!</f>
        <v>#REF!</v>
      </c>
      <c r="K42" s="362" t="e">
        <f>'52100'!#REF!</f>
        <v>#REF!</v>
      </c>
      <c r="L42" s="363">
        <v>894252</v>
      </c>
      <c r="M42" s="363" t="e">
        <f>'52100'!#REF!</f>
        <v>#REF!</v>
      </c>
      <c r="N42" s="262">
        <f>[2]Sheet1!$DI$208</f>
        <v>855243.58799999999</v>
      </c>
      <c r="O42" s="303">
        <v>0.83594427521548731</v>
      </c>
      <c r="P42" s="262">
        <v>815503.46181818168</v>
      </c>
      <c r="Q42" s="260"/>
      <c r="R42" s="262" t="e">
        <f>'52100'!#REF!</f>
        <v>#REF!</v>
      </c>
      <c r="S42" s="262">
        <v>829133</v>
      </c>
      <c r="T42" s="262">
        <v>829133</v>
      </c>
      <c r="U42" s="469" t="e">
        <f>'52100'!#REF!</f>
        <v>#REF!</v>
      </c>
      <c r="V42" s="261" t="e">
        <f>'52100'!#REF!</f>
        <v>#REF!</v>
      </c>
      <c r="W42" s="261" t="e">
        <f t="shared" ref="W42:W51" si="19">V42</f>
        <v>#REF!</v>
      </c>
      <c r="X42" s="261" t="e">
        <f t="shared" si="12"/>
        <v>#REF!</v>
      </c>
      <c r="Y42" s="521" t="e">
        <f>'52100'!#REF!</f>
        <v>#REF!</v>
      </c>
      <c r="Z42" s="602" t="e">
        <f>'52100'!#REF!</f>
        <v>#REF!</v>
      </c>
      <c r="AA42" s="562" t="e">
        <f>'52100'!#REF!</f>
        <v>#REF!</v>
      </c>
      <c r="AB42" s="625" t="e">
        <f t="shared" si="9"/>
        <v>#REF!</v>
      </c>
      <c r="AC42" s="303" t="e">
        <f t="shared" ref="AC42:AC51" si="20">AA42/Z42</f>
        <v>#REF!</v>
      </c>
      <c r="AD42" s="262" t="e">
        <f>'52100'!#REF!</f>
        <v>#REF!</v>
      </c>
      <c r="AE42" s="624"/>
      <c r="AG42" s="712" t="e">
        <f>'52100'!#REF!</f>
        <v>#REF!</v>
      </c>
      <c r="AH42" s="710" t="e">
        <f t="shared" si="11"/>
        <v>#REF!</v>
      </c>
      <c r="AI42" s="302" t="e">
        <f>'52100'!#REF!</f>
        <v>#REF!</v>
      </c>
      <c r="AJ42" s="724" t="e">
        <f>'52100'!#REF!</f>
        <v>#REF!</v>
      </c>
      <c r="AK42" s="724" t="e">
        <f t="shared" si="16"/>
        <v>#REF!</v>
      </c>
      <c r="AL42" s="519" t="e">
        <f>'52100'!#REF!</f>
        <v>#REF!</v>
      </c>
      <c r="AM42" s="711" t="e">
        <f t="shared" si="14"/>
        <v>#REF!</v>
      </c>
      <c r="AN42" s="148" t="e">
        <f>'52100'!#REF!</f>
        <v>#REF!</v>
      </c>
      <c r="AO42" s="438">
        <f>'52100'!C59</f>
        <v>898618</v>
      </c>
    </row>
    <row r="43" spans="1:41" ht="20.25" thickBot="1" x14ac:dyDescent="0.4">
      <c r="A43" s="137"/>
      <c r="B43" s="345" t="s">
        <v>167</v>
      </c>
      <c r="C43" s="346" t="s">
        <v>473</v>
      </c>
      <c r="D43" s="347"/>
      <c r="E43" s="348"/>
      <c r="F43" s="350"/>
      <c r="G43" s="307"/>
      <c r="H43" s="303"/>
      <c r="I43" s="356"/>
      <c r="J43" s="357"/>
      <c r="K43" s="362"/>
      <c r="L43" s="363">
        <v>60000</v>
      </c>
      <c r="M43" s="363"/>
      <c r="N43" s="262">
        <v>60000</v>
      </c>
      <c r="O43" s="303"/>
      <c r="P43" s="262">
        <v>60000</v>
      </c>
      <c r="Q43" s="260"/>
      <c r="R43" s="262" t="e">
        <f>'52300'!#REF!</f>
        <v>#REF!</v>
      </c>
      <c r="S43" s="262" t="e">
        <f>'52300'!#REF!</f>
        <v>#REF!</v>
      </c>
      <c r="T43" s="487">
        <v>45000</v>
      </c>
      <c r="U43" s="469" t="e">
        <f>'52300'!#REF!</f>
        <v>#REF!</v>
      </c>
      <c r="V43" s="261" t="e">
        <f>'52300'!#REF!</f>
        <v>#REF!</v>
      </c>
      <c r="W43" s="261" t="e">
        <f t="shared" si="19"/>
        <v>#REF!</v>
      </c>
      <c r="X43" s="261" t="e">
        <f t="shared" si="12"/>
        <v>#REF!</v>
      </c>
      <c r="Y43" s="521" t="e">
        <f>'52300'!#REF!</f>
        <v>#REF!</v>
      </c>
      <c r="Z43" s="600" t="e">
        <f>'52300'!#REF!</f>
        <v>#REF!</v>
      </c>
      <c r="AA43" s="562" t="e">
        <f>'52300'!#REF!</f>
        <v>#REF!</v>
      </c>
      <c r="AB43" s="625" t="e">
        <f t="shared" si="9"/>
        <v>#REF!</v>
      </c>
      <c r="AC43" s="303" t="e">
        <f t="shared" si="20"/>
        <v>#REF!</v>
      </c>
      <c r="AD43" s="262" t="e">
        <f>'52300'!#REF!</f>
        <v>#REF!</v>
      </c>
      <c r="AE43" s="624"/>
      <c r="AG43" s="625" t="e">
        <f>'52300'!#REF!</f>
        <v>#REF!</v>
      </c>
      <c r="AH43" s="710" t="e">
        <f t="shared" si="11"/>
        <v>#REF!</v>
      </c>
      <c r="AI43" s="302" t="e">
        <f>'52300'!#REF!</f>
        <v>#REF!</v>
      </c>
      <c r="AJ43" s="513" t="e">
        <f>'52300'!#REF!</f>
        <v>#REF!</v>
      </c>
      <c r="AK43" s="724" t="e">
        <f t="shared" si="16"/>
        <v>#REF!</v>
      </c>
      <c r="AL43" s="511" t="e">
        <f>'52300'!#REF!</f>
        <v>#REF!</v>
      </c>
      <c r="AM43" s="711" t="e">
        <f t="shared" si="14"/>
        <v>#REF!</v>
      </c>
      <c r="AN43" s="148" t="e">
        <f>AM43</f>
        <v>#REF!</v>
      </c>
      <c r="AO43" s="438">
        <f>'52300'!C6</f>
        <v>30500</v>
      </c>
    </row>
    <row r="44" spans="1:41" ht="20.25" thickBot="1" x14ac:dyDescent="0.4">
      <c r="A44" s="137"/>
      <c r="B44" s="345" t="s">
        <v>401</v>
      </c>
      <c r="C44" s="346" t="s">
        <v>168</v>
      </c>
      <c r="D44" s="347">
        <f>'[6]COURTHOUSE SECURITY-52950'!$D$16</f>
        <v>24607</v>
      </c>
      <c r="E44" s="349" t="e">
        <f>'52950'!#REF!</f>
        <v>#REF!</v>
      </c>
      <c r="F44" s="350" t="e">
        <f t="shared" si="18"/>
        <v>#REF!</v>
      </c>
      <c r="G44" s="307" t="e">
        <f>'52950'!#REF!</f>
        <v>#REF!</v>
      </c>
      <c r="H44" s="303" t="e">
        <f t="shared" si="15"/>
        <v>#REF!</v>
      </c>
      <c r="I44" s="356">
        <v>24607</v>
      </c>
      <c r="J44" s="357" t="e">
        <f>'52950'!#REF!</f>
        <v>#REF!</v>
      </c>
      <c r="K44" s="362" t="e">
        <f>'52950'!#REF!</f>
        <v>#REF!</v>
      </c>
      <c r="L44" s="363">
        <v>33255</v>
      </c>
      <c r="M44" s="363" t="e">
        <f>'52950'!#REF!</f>
        <v>#REF!</v>
      </c>
      <c r="N44" s="262">
        <f>[2]Sheet1!$DI$253</f>
        <v>32744.690999999999</v>
      </c>
      <c r="O44" s="303">
        <v>1</v>
      </c>
      <c r="P44" s="262">
        <v>31147.156363636364</v>
      </c>
      <c r="Q44" s="260"/>
      <c r="R44" s="262" t="e">
        <f>'52950'!#REF!</f>
        <v>#REF!</v>
      </c>
      <c r="S44" s="262">
        <v>33315</v>
      </c>
      <c r="T44" s="262">
        <v>33315</v>
      </c>
      <c r="U44" s="469" t="e">
        <f>'52950'!#REF!</f>
        <v>#REF!</v>
      </c>
      <c r="V44" s="261" t="e">
        <f>'52950'!#REF!</f>
        <v>#REF!</v>
      </c>
      <c r="W44" s="261" t="e">
        <f t="shared" si="19"/>
        <v>#REF!</v>
      </c>
      <c r="X44" s="261" t="e">
        <f t="shared" si="12"/>
        <v>#REF!</v>
      </c>
      <c r="Y44" s="521" t="e">
        <f>'52950'!#REF!</f>
        <v>#REF!</v>
      </c>
      <c r="Z44" s="584" t="e">
        <f>Y44</f>
        <v>#REF!</v>
      </c>
      <c r="AA44" s="562" t="e">
        <f>'52950'!#REF!</f>
        <v>#REF!</v>
      </c>
      <c r="AB44" s="625" t="e">
        <f t="shared" si="9"/>
        <v>#REF!</v>
      </c>
      <c r="AC44" s="303" t="e">
        <f t="shared" si="20"/>
        <v>#REF!</v>
      </c>
      <c r="AD44" s="262" t="e">
        <f>'52950'!#REF!</f>
        <v>#REF!</v>
      </c>
      <c r="AE44" s="624"/>
      <c r="AG44" s="712" t="e">
        <f>'52950'!#REF!</f>
        <v>#REF!</v>
      </c>
      <c r="AH44" s="710" t="e">
        <f t="shared" si="11"/>
        <v>#REF!</v>
      </c>
      <c r="AI44" s="302" t="e">
        <f>'52950'!#REF!</f>
        <v>#REF!</v>
      </c>
      <c r="AJ44" s="724" t="e">
        <f>'52950'!#REF!</f>
        <v>#REF!</v>
      </c>
      <c r="AK44" s="724" t="e">
        <f t="shared" si="16"/>
        <v>#REF!</v>
      </c>
      <c r="AL44" s="519" t="e">
        <f>'52950'!#REF!</f>
        <v>#REF!</v>
      </c>
      <c r="AM44" s="711" t="e">
        <f t="shared" si="14"/>
        <v>#REF!</v>
      </c>
      <c r="AN44" s="148" t="e">
        <f>'52950'!#REF!</f>
        <v>#REF!</v>
      </c>
      <c r="AO44" s="438">
        <f>'52950'!C11</f>
        <v>42500</v>
      </c>
    </row>
    <row r="45" spans="1:41" ht="19.5" hidden="1" thickBot="1" x14ac:dyDescent="0.35">
      <c r="A45" s="137"/>
      <c r="B45" s="345" t="s">
        <v>167</v>
      </c>
      <c r="C45" s="346" t="s">
        <v>166</v>
      </c>
      <c r="D45" s="347"/>
      <c r="E45" s="348"/>
      <c r="F45" s="350">
        <f t="shared" si="18"/>
        <v>0</v>
      </c>
      <c r="G45" s="307"/>
      <c r="H45" s="303" t="e">
        <f t="shared" si="15"/>
        <v>#DIV/0!</v>
      </c>
      <c r="I45" s="356"/>
      <c r="J45" s="357"/>
      <c r="K45" s="356"/>
      <c r="L45" s="361"/>
      <c r="M45" s="361"/>
      <c r="N45" s="262"/>
      <c r="O45" s="303">
        <v>0.85856442640204489</v>
      </c>
      <c r="P45" s="262">
        <v>0</v>
      </c>
      <c r="Q45" s="260"/>
      <c r="R45" s="262"/>
      <c r="S45" s="262">
        <v>0</v>
      </c>
      <c r="T45" s="262">
        <v>0</v>
      </c>
      <c r="U45" s="469"/>
      <c r="V45" s="261"/>
      <c r="W45" s="261">
        <f t="shared" si="19"/>
        <v>0</v>
      </c>
      <c r="X45" s="261">
        <f t="shared" si="12"/>
        <v>0</v>
      </c>
      <c r="Y45" s="521"/>
      <c r="Z45" s="584"/>
      <c r="AA45" s="562"/>
      <c r="AB45" s="625">
        <f t="shared" si="9"/>
        <v>0</v>
      </c>
      <c r="AC45" s="303" t="e">
        <f t="shared" si="20"/>
        <v>#DIV/0!</v>
      </c>
      <c r="AD45" s="262"/>
      <c r="AE45" s="624"/>
      <c r="AG45" s="712"/>
      <c r="AH45" s="710">
        <f t="shared" si="11"/>
        <v>0</v>
      </c>
      <c r="AI45" s="302"/>
      <c r="AJ45" s="724"/>
      <c r="AK45" s="724">
        <f t="shared" si="16"/>
        <v>0</v>
      </c>
      <c r="AL45" s="519"/>
      <c r="AM45" s="711">
        <f t="shared" si="14"/>
        <v>0</v>
      </c>
      <c r="AN45" s="148"/>
      <c r="AO45" s="438"/>
    </row>
    <row r="46" spans="1:41" ht="19.5" hidden="1" thickBot="1" x14ac:dyDescent="0.35">
      <c r="A46" s="137"/>
      <c r="B46" s="345" t="s">
        <v>165</v>
      </c>
      <c r="C46" s="346" t="s">
        <v>164</v>
      </c>
      <c r="D46" s="347"/>
      <c r="E46" s="348"/>
      <c r="F46" s="350">
        <f t="shared" si="18"/>
        <v>0</v>
      </c>
      <c r="G46" s="307"/>
      <c r="H46" s="303" t="e">
        <f t="shared" si="15"/>
        <v>#DIV/0!</v>
      </c>
      <c r="I46" s="356"/>
      <c r="J46" s="357"/>
      <c r="K46" s="356"/>
      <c r="L46" s="361"/>
      <c r="M46" s="361"/>
      <c r="N46" s="262"/>
      <c r="O46" s="303" t="e">
        <v>#DIV/0!</v>
      </c>
      <c r="P46" s="262">
        <v>0</v>
      </c>
      <c r="Q46" s="260"/>
      <c r="R46" s="262"/>
      <c r="S46" s="262">
        <v>0</v>
      </c>
      <c r="T46" s="262">
        <v>0</v>
      </c>
      <c r="U46" s="469"/>
      <c r="V46" s="261"/>
      <c r="W46" s="261">
        <f t="shared" si="19"/>
        <v>0</v>
      </c>
      <c r="X46" s="261">
        <f t="shared" si="12"/>
        <v>0</v>
      </c>
      <c r="Y46" s="521"/>
      <c r="Z46" s="584"/>
      <c r="AA46" s="562"/>
      <c r="AB46" s="625">
        <f t="shared" si="9"/>
        <v>0</v>
      </c>
      <c r="AC46" s="303" t="e">
        <f t="shared" si="20"/>
        <v>#DIV/0!</v>
      </c>
      <c r="AD46" s="262"/>
      <c r="AE46" s="624"/>
      <c r="AG46" s="712"/>
      <c r="AH46" s="710">
        <f t="shared" si="11"/>
        <v>0</v>
      </c>
      <c r="AI46" s="302"/>
      <c r="AJ46" s="724"/>
      <c r="AK46" s="724">
        <f t="shared" si="16"/>
        <v>0</v>
      </c>
      <c r="AL46" s="519"/>
      <c r="AM46" s="711">
        <f t="shared" si="14"/>
        <v>0</v>
      </c>
      <c r="AN46" s="148"/>
      <c r="AO46" s="438"/>
    </row>
    <row r="47" spans="1:41" ht="19.5" hidden="1" thickBot="1" x14ac:dyDescent="0.35">
      <c r="A47" s="137"/>
      <c r="B47" s="345" t="s">
        <v>163</v>
      </c>
      <c r="C47" s="346" t="s">
        <v>162</v>
      </c>
      <c r="D47" s="347"/>
      <c r="E47" s="348"/>
      <c r="F47" s="350">
        <f t="shared" si="18"/>
        <v>0</v>
      </c>
      <c r="G47" s="307"/>
      <c r="H47" s="303" t="e">
        <f t="shared" si="15"/>
        <v>#DIV/0!</v>
      </c>
      <c r="I47" s="356"/>
      <c r="J47" s="357"/>
      <c r="K47" s="356"/>
      <c r="L47" s="361"/>
      <c r="M47" s="361"/>
      <c r="N47" s="262"/>
      <c r="O47" s="303" t="e">
        <v>#DIV/0!</v>
      </c>
      <c r="P47" s="262">
        <v>0</v>
      </c>
      <c r="Q47" s="260"/>
      <c r="R47" s="262"/>
      <c r="S47" s="262">
        <v>0</v>
      </c>
      <c r="T47" s="262">
        <v>0</v>
      </c>
      <c r="U47" s="469"/>
      <c r="V47" s="261"/>
      <c r="W47" s="261">
        <f t="shared" si="19"/>
        <v>0</v>
      </c>
      <c r="X47" s="261">
        <f t="shared" si="12"/>
        <v>0</v>
      </c>
      <c r="Y47" s="521"/>
      <c r="Z47" s="584"/>
      <c r="AA47" s="562"/>
      <c r="AB47" s="625">
        <f t="shared" si="9"/>
        <v>0</v>
      </c>
      <c r="AC47" s="303" t="e">
        <f t="shared" si="20"/>
        <v>#DIV/0!</v>
      </c>
      <c r="AD47" s="262"/>
      <c r="AE47" s="624"/>
      <c r="AG47" s="712"/>
      <c r="AH47" s="710">
        <f t="shared" si="11"/>
        <v>0</v>
      </c>
      <c r="AI47" s="302"/>
      <c r="AJ47" s="724"/>
      <c r="AK47" s="724">
        <f t="shared" si="16"/>
        <v>0</v>
      </c>
      <c r="AL47" s="519"/>
      <c r="AM47" s="711">
        <f t="shared" si="14"/>
        <v>0</v>
      </c>
      <c r="AN47" s="148"/>
      <c r="AO47" s="438"/>
    </row>
    <row r="48" spans="1:41" ht="19.5" hidden="1" thickBot="1" x14ac:dyDescent="0.35">
      <c r="A48" s="137"/>
      <c r="B48" s="345" t="s">
        <v>161</v>
      </c>
      <c r="C48" s="346" t="s">
        <v>160</v>
      </c>
      <c r="D48" s="347"/>
      <c r="E48" s="348"/>
      <c r="F48" s="350">
        <f t="shared" si="18"/>
        <v>0</v>
      </c>
      <c r="G48" s="307"/>
      <c r="H48" s="303" t="e">
        <f t="shared" si="15"/>
        <v>#DIV/0!</v>
      </c>
      <c r="I48" s="356"/>
      <c r="J48" s="357"/>
      <c r="K48" s="356"/>
      <c r="L48" s="361"/>
      <c r="M48" s="361"/>
      <c r="N48" s="262"/>
      <c r="O48" s="303" t="e">
        <v>#DIV/0!</v>
      </c>
      <c r="P48" s="262">
        <v>0</v>
      </c>
      <c r="Q48" s="260"/>
      <c r="R48" s="262"/>
      <c r="S48" s="262">
        <v>0</v>
      </c>
      <c r="T48" s="262">
        <v>0</v>
      </c>
      <c r="U48" s="469"/>
      <c r="V48" s="261"/>
      <c r="W48" s="261">
        <f t="shared" si="19"/>
        <v>0</v>
      </c>
      <c r="X48" s="261">
        <f t="shared" si="12"/>
        <v>0</v>
      </c>
      <c r="Y48" s="521"/>
      <c r="Z48" s="584"/>
      <c r="AA48" s="562"/>
      <c r="AB48" s="625">
        <f t="shared" si="9"/>
        <v>0</v>
      </c>
      <c r="AC48" s="303" t="e">
        <f t="shared" si="20"/>
        <v>#DIV/0!</v>
      </c>
      <c r="AD48" s="262"/>
      <c r="AE48" s="624"/>
      <c r="AG48" s="712"/>
      <c r="AH48" s="710">
        <f t="shared" si="11"/>
        <v>0</v>
      </c>
      <c r="AI48" s="302"/>
      <c r="AJ48" s="724"/>
      <c r="AK48" s="724">
        <f t="shared" si="16"/>
        <v>0</v>
      </c>
      <c r="AL48" s="519"/>
      <c r="AM48" s="711">
        <f t="shared" si="14"/>
        <v>0</v>
      </c>
      <c r="AN48" s="148"/>
      <c r="AO48" s="438"/>
    </row>
    <row r="49" spans="1:41" ht="19.5" hidden="1" thickBot="1" x14ac:dyDescent="0.35">
      <c r="A49" s="137"/>
      <c r="B49" s="345" t="s">
        <v>159</v>
      </c>
      <c r="C49" s="346" t="s">
        <v>158</v>
      </c>
      <c r="D49" s="347"/>
      <c r="E49" s="348"/>
      <c r="F49" s="350">
        <f t="shared" si="18"/>
        <v>0</v>
      </c>
      <c r="G49" s="307"/>
      <c r="H49" s="303" t="e">
        <f t="shared" si="15"/>
        <v>#DIV/0!</v>
      </c>
      <c r="I49" s="356"/>
      <c r="J49" s="357"/>
      <c r="K49" s="356"/>
      <c r="L49" s="361"/>
      <c r="M49" s="361"/>
      <c r="N49" s="262"/>
      <c r="O49" s="303" t="e">
        <v>#DIV/0!</v>
      </c>
      <c r="P49" s="262">
        <v>0</v>
      </c>
      <c r="Q49" s="260"/>
      <c r="R49" s="262"/>
      <c r="S49" s="262">
        <v>0</v>
      </c>
      <c r="T49" s="262">
        <v>0</v>
      </c>
      <c r="U49" s="469"/>
      <c r="V49" s="261"/>
      <c r="W49" s="261">
        <f t="shared" si="19"/>
        <v>0</v>
      </c>
      <c r="X49" s="261">
        <f t="shared" si="12"/>
        <v>0</v>
      </c>
      <c r="Y49" s="521"/>
      <c r="Z49" s="584"/>
      <c r="AA49" s="562"/>
      <c r="AB49" s="625">
        <f t="shared" si="9"/>
        <v>0</v>
      </c>
      <c r="AC49" s="303" t="e">
        <f t="shared" si="20"/>
        <v>#DIV/0!</v>
      </c>
      <c r="AD49" s="262"/>
      <c r="AE49" s="624"/>
      <c r="AG49" s="712"/>
      <c r="AH49" s="710">
        <f t="shared" si="11"/>
        <v>0</v>
      </c>
      <c r="AI49" s="302"/>
      <c r="AJ49" s="724"/>
      <c r="AK49" s="724">
        <f t="shared" si="16"/>
        <v>0</v>
      </c>
      <c r="AL49" s="519"/>
      <c r="AM49" s="711">
        <f t="shared" si="14"/>
        <v>0</v>
      </c>
      <c r="AN49" s="148"/>
      <c r="AO49" s="438"/>
    </row>
    <row r="50" spans="1:41" ht="19.5" hidden="1" thickBot="1" x14ac:dyDescent="0.35">
      <c r="A50" s="137"/>
      <c r="B50" s="345" t="s">
        <v>157</v>
      </c>
      <c r="C50" s="346" t="s">
        <v>156</v>
      </c>
      <c r="D50" s="347"/>
      <c r="E50" s="348"/>
      <c r="F50" s="350">
        <f t="shared" si="18"/>
        <v>0</v>
      </c>
      <c r="G50" s="307"/>
      <c r="H50" s="303" t="e">
        <f t="shared" si="15"/>
        <v>#DIV/0!</v>
      </c>
      <c r="I50" s="356"/>
      <c r="J50" s="357"/>
      <c r="K50" s="356"/>
      <c r="L50" s="361"/>
      <c r="M50" s="361"/>
      <c r="N50" s="262"/>
      <c r="O50" s="303" t="e">
        <v>#DIV/0!</v>
      </c>
      <c r="P50" s="262">
        <v>0</v>
      </c>
      <c r="Q50" s="260"/>
      <c r="R50" s="262"/>
      <c r="S50" s="262">
        <v>0</v>
      </c>
      <c r="T50" s="262">
        <v>0</v>
      </c>
      <c r="U50" s="469"/>
      <c r="V50" s="261"/>
      <c r="W50" s="261">
        <f t="shared" si="19"/>
        <v>0</v>
      </c>
      <c r="X50" s="261">
        <f t="shared" si="12"/>
        <v>0</v>
      </c>
      <c r="Y50" s="521"/>
      <c r="Z50" s="584"/>
      <c r="AA50" s="562"/>
      <c r="AB50" s="625">
        <f t="shared" si="9"/>
        <v>0</v>
      </c>
      <c r="AC50" s="303" t="e">
        <f t="shared" si="20"/>
        <v>#DIV/0!</v>
      </c>
      <c r="AD50" s="262"/>
      <c r="AE50" s="624"/>
      <c r="AG50" s="712"/>
      <c r="AH50" s="710">
        <f t="shared" si="11"/>
        <v>0</v>
      </c>
      <c r="AI50" s="302"/>
      <c r="AJ50" s="724"/>
      <c r="AK50" s="724">
        <f t="shared" si="16"/>
        <v>0</v>
      </c>
      <c r="AL50" s="519"/>
      <c r="AM50" s="711">
        <f t="shared" si="14"/>
        <v>0</v>
      </c>
      <c r="AN50" s="148"/>
      <c r="AO50" s="438"/>
    </row>
    <row r="51" spans="1:41" ht="19.5" thickBot="1" x14ac:dyDescent="0.35">
      <c r="A51" s="137"/>
      <c r="B51" s="345" t="s">
        <v>155</v>
      </c>
      <c r="C51" s="346" t="s">
        <v>308</v>
      </c>
      <c r="D51" s="347" t="e">
        <f>'52900'!#REF!</f>
        <v>#REF!</v>
      </c>
      <c r="E51" s="348" t="e">
        <f>'52900'!#REF!</f>
        <v>#REF!</v>
      </c>
      <c r="F51" s="350" t="e">
        <f t="shared" si="18"/>
        <v>#REF!</v>
      </c>
      <c r="G51" s="307" t="e">
        <f>'52900'!#REF!</f>
        <v>#REF!</v>
      </c>
      <c r="H51" s="303" t="e">
        <f t="shared" si="15"/>
        <v>#REF!</v>
      </c>
      <c r="I51" s="356">
        <v>228000</v>
      </c>
      <c r="J51" s="357" t="e">
        <f>'52900'!#REF!</f>
        <v>#REF!</v>
      </c>
      <c r="K51" s="356">
        <v>228000</v>
      </c>
      <c r="L51" s="361">
        <v>228000</v>
      </c>
      <c r="M51" s="361" t="e">
        <f>'52900'!#REF!</f>
        <v>#REF!</v>
      </c>
      <c r="N51" s="262">
        <v>196900</v>
      </c>
      <c r="O51" s="303">
        <f>N51/L51</f>
        <v>0.86359649122807014</v>
      </c>
      <c r="P51" s="262">
        <v>214800</v>
      </c>
      <c r="Q51" s="260"/>
      <c r="R51" s="262" t="e">
        <f>'52900'!#REF!</f>
        <v>#REF!</v>
      </c>
      <c r="S51" s="262">
        <v>214800</v>
      </c>
      <c r="T51" s="262">
        <v>214800</v>
      </c>
      <c r="U51" s="469" t="e">
        <f>'52900'!#REF!</f>
        <v>#REF!</v>
      </c>
      <c r="V51" s="261" t="e">
        <f>'52900'!#REF!</f>
        <v>#REF!</v>
      </c>
      <c r="W51" s="261" t="e">
        <f t="shared" si="19"/>
        <v>#REF!</v>
      </c>
      <c r="X51" s="261" t="e">
        <f t="shared" si="12"/>
        <v>#REF!</v>
      </c>
      <c r="Y51" s="521" t="e">
        <f>'52900'!#REF!</f>
        <v>#REF!</v>
      </c>
      <c r="Z51" s="584" t="e">
        <f>Y51</f>
        <v>#REF!</v>
      </c>
      <c r="AA51" s="562" t="e">
        <f>'52900'!#REF!</f>
        <v>#REF!</v>
      </c>
      <c r="AB51" s="625" t="e">
        <f t="shared" ref="AB51:AB62" si="21">Z51-AA51</f>
        <v>#REF!</v>
      </c>
      <c r="AC51" s="303" t="e">
        <f t="shared" si="20"/>
        <v>#REF!</v>
      </c>
      <c r="AD51" s="262" t="e">
        <f>'52900'!#REF!</f>
        <v>#REF!</v>
      </c>
      <c r="AE51" s="624"/>
      <c r="AG51" s="712" t="e">
        <f>'52900'!#REF!</f>
        <v>#REF!</v>
      </c>
      <c r="AH51" s="710" t="e">
        <f t="shared" si="11"/>
        <v>#REF!</v>
      </c>
      <c r="AI51" s="302" t="e">
        <f>'52900'!#REF!</f>
        <v>#REF!</v>
      </c>
      <c r="AJ51" s="513" t="e">
        <f>'52900'!#REF!</f>
        <v>#REF!</v>
      </c>
      <c r="AK51" s="724" t="e">
        <f t="shared" si="16"/>
        <v>#REF!</v>
      </c>
      <c r="AL51" s="511" t="e">
        <f>'52900'!#REF!</f>
        <v>#REF!</v>
      </c>
      <c r="AM51" s="711" t="e">
        <f t="shared" si="14"/>
        <v>#REF!</v>
      </c>
      <c r="AN51" s="148">
        <v>270000</v>
      </c>
      <c r="AO51" s="438">
        <f>'52900'!C6</f>
        <v>345000</v>
      </c>
    </row>
    <row r="52" spans="1:41" ht="19.5" thickBot="1" x14ac:dyDescent="0.35">
      <c r="A52" s="137"/>
      <c r="B52" s="345" t="s">
        <v>309</v>
      </c>
      <c r="C52" s="346" t="s">
        <v>310</v>
      </c>
      <c r="D52" s="347" t="e">
        <f>#REF!</f>
        <v>#REF!</v>
      </c>
      <c r="E52" s="348" t="e">
        <f>#REF!</f>
        <v>#REF!</v>
      </c>
      <c r="F52" s="350" t="e">
        <f t="shared" si="18"/>
        <v>#REF!</v>
      </c>
      <c r="G52" s="307" t="e">
        <f>#REF!</f>
        <v>#REF!</v>
      </c>
      <c r="H52" s="303" t="e">
        <f t="shared" si="15"/>
        <v>#REF!</v>
      </c>
      <c r="I52" s="356">
        <v>12900</v>
      </c>
      <c r="J52" s="360" t="e">
        <f>#REF!</f>
        <v>#REF!</v>
      </c>
      <c r="K52" s="361" t="e">
        <f>#REF!</f>
        <v>#REF!</v>
      </c>
      <c r="L52" s="361">
        <v>32700</v>
      </c>
      <c r="M52" s="361" t="e">
        <f>#REF!</f>
        <v>#REF!</v>
      </c>
      <c r="N52" s="262">
        <f>[2]Sheet1!$DI$295</f>
        <v>33070.399999999994</v>
      </c>
      <c r="O52" s="303">
        <v>1</v>
      </c>
      <c r="P52" s="262">
        <f>L52</f>
        <v>32700</v>
      </c>
      <c r="Q52" s="260"/>
      <c r="R52" s="262" t="e">
        <f>#REF!</f>
        <v>#REF!</v>
      </c>
      <c r="S52" s="262" t="e">
        <f>#REF!</f>
        <v>#REF!</v>
      </c>
      <c r="T52" s="262">
        <v>26700</v>
      </c>
      <c r="U52" s="469" t="e">
        <f>#REF!</f>
        <v>#REF!</v>
      </c>
      <c r="V52" s="261" t="e">
        <f>#REF!</f>
        <v>#REF!</v>
      </c>
      <c r="W52" s="261" t="e">
        <f t="shared" ref="W52:W60" si="22">V52</f>
        <v>#REF!</v>
      </c>
      <c r="X52" s="261" t="e">
        <f t="shared" si="12"/>
        <v>#REF!</v>
      </c>
      <c r="Y52" s="521" t="e">
        <f>#REF!</f>
        <v>#REF!</v>
      </c>
      <c r="Z52" s="584"/>
      <c r="AA52" s="562"/>
      <c r="AB52" s="625">
        <f t="shared" si="21"/>
        <v>0</v>
      </c>
      <c r="AC52" s="303"/>
      <c r="AD52" s="262"/>
      <c r="AE52" s="624"/>
      <c r="AG52" s="712"/>
      <c r="AH52" s="710">
        <f t="shared" si="11"/>
        <v>0</v>
      </c>
      <c r="AI52" s="302"/>
      <c r="AJ52" s="724" t="e">
        <f>'55450'!#REF!</f>
        <v>#REF!</v>
      </c>
      <c r="AK52" s="724" t="e">
        <f t="shared" si="16"/>
        <v>#REF!</v>
      </c>
      <c r="AL52" s="511" t="e">
        <f>'55450'!#REF!</f>
        <v>#REF!</v>
      </c>
      <c r="AM52" s="729" t="e">
        <f>'55450'!#REF!</f>
        <v>#REF!</v>
      </c>
      <c r="AN52" s="731">
        <v>22500</v>
      </c>
      <c r="AO52" s="438">
        <f>'55450'!C7</f>
        <v>57500</v>
      </c>
    </row>
    <row r="53" spans="1:41" ht="19.5" customHeight="1" thickBot="1" x14ac:dyDescent="0.4">
      <c r="A53" s="137"/>
      <c r="B53" s="345" t="s">
        <v>154</v>
      </c>
      <c r="C53" s="346" t="s">
        <v>153</v>
      </c>
      <c r="D53" s="347" t="e">
        <f>'56300'!#REF!</f>
        <v>#REF!</v>
      </c>
      <c r="E53" s="348" t="e">
        <f>'56300'!#REF!</f>
        <v>#REF!</v>
      </c>
      <c r="F53" s="350" t="e">
        <f t="shared" si="18"/>
        <v>#REF!</v>
      </c>
      <c r="G53" s="307" t="e">
        <f>'56300'!#REF!</f>
        <v>#REF!</v>
      </c>
      <c r="H53" s="303" t="e">
        <f t="shared" si="15"/>
        <v>#REF!</v>
      </c>
      <c r="I53" s="356">
        <v>100330</v>
      </c>
      <c r="J53" s="357" t="e">
        <f>'56300'!#REF!</f>
        <v>#REF!</v>
      </c>
      <c r="K53" s="362" t="e">
        <f>'56300'!#REF!</f>
        <v>#REF!</v>
      </c>
      <c r="L53" s="363">
        <v>146728</v>
      </c>
      <c r="M53" s="363" t="e">
        <f>'56300'!#REF!</f>
        <v>#REF!</v>
      </c>
      <c r="N53" s="262">
        <f>[2]Sheet1!$DI$338</f>
        <v>133231.47099999999</v>
      </c>
      <c r="O53" s="303">
        <v>0.89868412260920383</v>
      </c>
      <c r="P53" s="262">
        <v>131014.4181818182</v>
      </c>
      <c r="Q53" s="260"/>
      <c r="R53" s="262" t="e">
        <f>'56300'!#REF!</f>
        <v>#REF!</v>
      </c>
      <c r="S53" s="262" t="e">
        <f>'56300'!#REF!</f>
        <v>#REF!</v>
      </c>
      <c r="T53" s="262" t="e">
        <f>'56300'!#REF!</f>
        <v>#REF!</v>
      </c>
      <c r="U53" s="469" t="e">
        <f>'56300'!#REF!</f>
        <v>#REF!</v>
      </c>
      <c r="V53" s="261" t="e">
        <f>'56300'!#REF!</f>
        <v>#REF!</v>
      </c>
      <c r="W53" s="488" t="e">
        <f>'56300'!#REF!</f>
        <v>#REF!</v>
      </c>
      <c r="X53" s="261" t="e">
        <f t="shared" si="12"/>
        <v>#REF!</v>
      </c>
      <c r="Y53" s="521" t="e">
        <f>'56300'!#REF!</f>
        <v>#REF!</v>
      </c>
      <c r="Z53" s="600" t="e">
        <f>'56300'!#REF!</f>
        <v>#REF!</v>
      </c>
      <c r="AA53" s="562" t="e">
        <f>'56300'!#REF!</f>
        <v>#REF!</v>
      </c>
      <c r="AB53" s="625" t="e">
        <f t="shared" si="21"/>
        <v>#REF!</v>
      </c>
      <c r="AC53" s="303" t="e">
        <f>AA53/Z53</f>
        <v>#REF!</v>
      </c>
      <c r="AD53" s="262" t="e">
        <f>'56300'!#REF!</f>
        <v>#REF!</v>
      </c>
      <c r="AE53" s="624">
        <v>-85650</v>
      </c>
      <c r="AF53" s="421" t="s">
        <v>575</v>
      </c>
      <c r="AG53" s="712"/>
      <c r="AH53" s="710" t="e">
        <f t="shared" si="11"/>
        <v>#REF!</v>
      </c>
      <c r="AI53" s="302"/>
      <c r="AJ53" s="513" t="e">
        <f>'56300'!#REF!</f>
        <v>#REF!</v>
      </c>
      <c r="AK53" s="513" t="e">
        <f>'56300'!#REF!</f>
        <v>#REF!</v>
      </c>
      <c r="AL53" s="511" t="e">
        <f>'56300'!#REF!</f>
        <v>#REF!</v>
      </c>
      <c r="AM53" s="730" t="e">
        <f>'56300'!#REF!</f>
        <v>#REF!</v>
      </c>
      <c r="AN53" s="743">
        <v>41930</v>
      </c>
      <c r="AO53" s="438">
        <f>'56300'!C25</f>
        <v>65864</v>
      </c>
    </row>
    <row r="54" spans="1:41" ht="19.5" hidden="1" thickBot="1" x14ac:dyDescent="0.35">
      <c r="A54" s="137"/>
      <c r="B54" s="345" t="s">
        <v>152</v>
      </c>
      <c r="C54" s="346" t="s">
        <v>151</v>
      </c>
      <c r="D54" s="347"/>
      <c r="E54" s="348"/>
      <c r="F54" s="350">
        <f t="shared" si="18"/>
        <v>0</v>
      </c>
      <c r="G54" s="307"/>
      <c r="H54" s="303" t="e">
        <f t="shared" si="15"/>
        <v>#DIV/0!</v>
      </c>
      <c r="I54" s="356"/>
      <c r="J54" s="357"/>
      <c r="K54" s="356"/>
      <c r="L54" s="361"/>
      <c r="M54" s="361"/>
      <c r="N54" s="262"/>
      <c r="O54" s="303">
        <v>0.81849783272449717</v>
      </c>
      <c r="P54" s="262">
        <v>0</v>
      </c>
      <c r="Q54" s="260"/>
      <c r="R54" s="262"/>
      <c r="S54" s="262">
        <v>0</v>
      </c>
      <c r="T54" s="262">
        <v>0</v>
      </c>
      <c r="U54" s="469"/>
      <c r="V54" s="261"/>
      <c r="W54" s="261">
        <f t="shared" si="22"/>
        <v>0</v>
      </c>
      <c r="X54" s="261">
        <f t="shared" si="12"/>
        <v>0</v>
      </c>
      <c r="Y54" s="521"/>
      <c r="Z54" s="584"/>
      <c r="AA54" s="562"/>
      <c r="AB54" s="625">
        <f t="shared" si="21"/>
        <v>0</v>
      </c>
      <c r="AC54" s="303" t="e">
        <f>AA54/Z54</f>
        <v>#DIV/0!</v>
      </c>
      <c r="AD54" s="262"/>
      <c r="AE54" s="624"/>
      <c r="AG54" s="712"/>
      <c r="AH54" s="710">
        <f t="shared" si="11"/>
        <v>0</v>
      </c>
      <c r="AI54" s="302"/>
      <c r="AJ54" s="724"/>
      <c r="AK54" s="724">
        <f t="shared" si="16"/>
        <v>0</v>
      </c>
      <c r="AL54" s="519"/>
      <c r="AM54" s="711">
        <f t="shared" si="14"/>
        <v>0</v>
      </c>
      <c r="AN54" s="148"/>
      <c r="AO54" s="438"/>
    </row>
    <row r="55" spans="1:41" ht="19.5" hidden="1" thickBot="1" x14ac:dyDescent="0.35">
      <c r="A55" s="137"/>
      <c r="B55" s="345" t="s">
        <v>150</v>
      </c>
      <c r="C55" s="346" t="s">
        <v>149</v>
      </c>
      <c r="D55" s="347"/>
      <c r="E55" s="348"/>
      <c r="F55" s="350">
        <f t="shared" si="18"/>
        <v>0</v>
      </c>
      <c r="G55" s="307"/>
      <c r="H55" s="303" t="e">
        <f t="shared" si="15"/>
        <v>#DIV/0!</v>
      </c>
      <c r="I55" s="356"/>
      <c r="J55" s="357"/>
      <c r="K55" s="356"/>
      <c r="L55" s="361"/>
      <c r="M55" s="361"/>
      <c r="N55" s="262"/>
      <c r="O55" s="303" t="e">
        <v>#DIV/0!</v>
      </c>
      <c r="P55" s="262">
        <v>0</v>
      </c>
      <c r="Q55" s="260"/>
      <c r="R55" s="262"/>
      <c r="S55" s="262">
        <v>0</v>
      </c>
      <c r="T55" s="262">
        <v>0</v>
      </c>
      <c r="U55" s="469"/>
      <c r="V55" s="261"/>
      <c r="W55" s="261">
        <f t="shared" si="22"/>
        <v>0</v>
      </c>
      <c r="X55" s="261">
        <f t="shared" si="12"/>
        <v>0</v>
      </c>
      <c r="Y55" s="521"/>
      <c r="Z55" s="584"/>
      <c r="AA55" s="562"/>
      <c r="AB55" s="625">
        <f t="shared" si="21"/>
        <v>0</v>
      </c>
      <c r="AC55" s="303" t="e">
        <f>AA55/Z55</f>
        <v>#DIV/0!</v>
      </c>
      <c r="AD55" s="262"/>
      <c r="AE55" s="624"/>
      <c r="AG55" s="712"/>
      <c r="AH55" s="710">
        <f t="shared" si="11"/>
        <v>0</v>
      </c>
      <c r="AI55" s="302"/>
      <c r="AJ55" s="724"/>
      <c r="AK55" s="724">
        <f t="shared" si="16"/>
        <v>0</v>
      </c>
      <c r="AL55" s="519"/>
      <c r="AM55" s="711">
        <f t="shared" si="14"/>
        <v>0</v>
      </c>
      <c r="AN55" s="148"/>
      <c r="AO55" s="438"/>
    </row>
    <row r="56" spans="1:41" ht="19.5" hidden="1" thickBot="1" x14ac:dyDescent="0.35">
      <c r="A56" s="137"/>
      <c r="B56" s="345" t="s">
        <v>148</v>
      </c>
      <c r="C56" s="346" t="s">
        <v>147</v>
      </c>
      <c r="D56" s="347"/>
      <c r="E56" s="348"/>
      <c r="F56" s="350">
        <f t="shared" si="18"/>
        <v>0</v>
      </c>
      <c r="G56" s="307"/>
      <c r="H56" s="303" t="e">
        <f t="shared" si="15"/>
        <v>#DIV/0!</v>
      </c>
      <c r="I56" s="356"/>
      <c r="J56" s="357"/>
      <c r="K56" s="356"/>
      <c r="L56" s="361"/>
      <c r="M56" s="361"/>
      <c r="N56" s="262"/>
      <c r="O56" s="303" t="e">
        <v>#DIV/0!</v>
      </c>
      <c r="P56" s="262">
        <v>0</v>
      </c>
      <c r="Q56" s="260"/>
      <c r="R56" s="262"/>
      <c r="S56" s="262">
        <v>0</v>
      </c>
      <c r="T56" s="262">
        <v>0</v>
      </c>
      <c r="U56" s="469"/>
      <c r="V56" s="261"/>
      <c r="W56" s="261">
        <f t="shared" si="22"/>
        <v>0</v>
      </c>
      <c r="X56" s="261">
        <f t="shared" si="12"/>
        <v>0</v>
      </c>
      <c r="Y56" s="521"/>
      <c r="Z56" s="584"/>
      <c r="AA56" s="562"/>
      <c r="AB56" s="625">
        <f t="shared" si="21"/>
        <v>0</v>
      </c>
      <c r="AC56" s="303" t="e">
        <f>AA56/Z56</f>
        <v>#DIV/0!</v>
      </c>
      <c r="AD56" s="262"/>
      <c r="AE56" s="624"/>
      <c r="AG56" s="712"/>
      <c r="AH56" s="710">
        <f t="shared" si="11"/>
        <v>0</v>
      </c>
      <c r="AI56" s="302"/>
      <c r="AJ56" s="724"/>
      <c r="AK56" s="724">
        <f t="shared" si="16"/>
        <v>0</v>
      </c>
      <c r="AL56" s="519"/>
      <c r="AM56" s="711">
        <f t="shared" si="14"/>
        <v>0</v>
      </c>
      <c r="AN56" s="148"/>
      <c r="AO56" s="438"/>
    </row>
    <row r="57" spans="1:41" ht="19.5" hidden="1" thickBot="1" x14ac:dyDescent="0.35">
      <c r="A57" s="137"/>
      <c r="B57" s="345" t="s">
        <v>146</v>
      </c>
      <c r="C57" s="346" t="s">
        <v>145</v>
      </c>
      <c r="D57" s="347"/>
      <c r="E57" s="348"/>
      <c r="F57" s="350">
        <f t="shared" si="18"/>
        <v>0</v>
      </c>
      <c r="G57" s="307"/>
      <c r="H57" s="303" t="e">
        <f t="shared" si="15"/>
        <v>#DIV/0!</v>
      </c>
      <c r="I57" s="356"/>
      <c r="J57" s="357"/>
      <c r="K57" s="356"/>
      <c r="L57" s="361"/>
      <c r="M57" s="361"/>
      <c r="N57" s="262"/>
      <c r="O57" s="303" t="e">
        <v>#DIV/0!</v>
      </c>
      <c r="P57" s="262">
        <v>0</v>
      </c>
      <c r="Q57" s="260"/>
      <c r="R57" s="262"/>
      <c r="S57" s="262">
        <v>0</v>
      </c>
      <c r="T57" s="262">
        <v>0</v>
      </c>
      <c r="U57" s="469"/>
      <c r="V57" s="261"/>
      <c r="W57" s="261">
        <f t="shared" si="22"/>
        <v>0</v>
      </c>
      <c r="X57" s="261">
        <f t="shared" si="12"/>
        <v>0</v>
      </c>
      <c r="Y57" s="521"/>
      <c r="Z57" s="584"/>
      <c r="AA57" s="562"/>
      <c r="AB57" s="625">
        <f t="shared" si="21"/>
        <v>0</v>
      </c>
      <c r="AC57" s="303" t="e">
        <f>AA57/Z57</f>
        <v>#DIV/0!</v>
      </c>
      <c r="AD57" s="262"/>
      <c r="AE57" s="624"/>
      <c r="AG57" s="712"/>
      <c r="AH57" s="710">
        <f t="shared" si="11"/>
        <v>0</v>
      </c>
      <c r="AI57" s="302"/>
      <c r="AJ57" s="724"/>
      <c r="AK57" s="724">
        <f t="shared" si="16"/>
        <v>0</v>
      </c>
      <c r="AL57" s="519"/>
      <c r="AM57" s="711">
        <f t="shared" si="14"/>
        <v>0</v>
      </c>
      <c r="AN57" s="148"/>
      <c r="AO57" s="438"/>
    </row>
    <row r="58" spans="1:41" ht="19.5" thickBot="1" x14ac:dyDescent="0.35">
      <c r="A58" s="137"/>
      <c r="B58" s="345" t="s">
        <v>311</v>
      </c>
      <c r="C58" s="346" t="s">
        <v>1303</v>
      </c>
      <c r="D58" s="347" t="e">
        <f>#REF!</f>
        <v>#REF!</v>
      </c>
      <c r="E58" s="348" t="e">
        <f>#REF!</f>
        <v>#REF!</v>
      </c>
      <c r="F58" s="350" t="e">
        <f t="shared" si="18"/>
        <v>#REF!</v>
      </c>
      <c r="G58" s="307" t="e">
        <f>#REF!</f>
        <v>#REF!</v>
      </c>
      <c r="H58" s="303" t="e">
        <f t="shared" si="15"/>
        <v>#REF!</v>
      </c>
      <c r="I58" s="356">
        <v>8050</v>
      </c>
      <c r="J58" s="360" t="e">
        <f>#REF!+5000</f>
        <v>#REF!</v>
      </c>
      <c r="K58" s="361" t="e">
        <f>#REF!</f>
        <v>#REF!</v>
      </c>
      <c r="L58" s="361">
        <v>22350</v>
      </c>
      <c r="M58" s="361" t="e">
        <f>#REF!</f>
        <v>#REF!</v>
      </c>
      <c r="N58" s="262">
        <f>[2]Sheet1!$DI$353</f>
        <v>9650</v>
      </c>
      <c r="O58" s="303">
        <f>N58/L58</f>
        <v>0.43176733780760629</v>
      </c>
      <c r="P58" s="262">
        <v>10527.272727272728</v>
      </c>
      <c r="Q58" s="260"/>
      <c r="R58" s="262" t="e">
        <f>#REF!</f>
        <v>#REF!</v>
      </c>
      <c r="S58" s="262">
        <v>0</v>
      </c>
      <c r="T58" s="487">
        <v>1500</v>
      </c>
      <c r="U58" s="469"/>
      <c r="V58" s="261"/>
      <c r="W58" s="261"/>
      <c r="X58" s="261"/>
      <c r="Y58" s="521"/>
      <c r="Z58" s="584"/>
      <c r="AA58" s="562"/>
      <c r="AB58" s="625">
        <f t="shared" si="21"/>
        <v>0</v>
      </c>
      <c r="AC58" s="303"/>
      <c r="AD58" s="262"/>
      <c r="AE58" s="624"/>
      <c r="AG58" s="712"/>
      <c r="AH58" s="710">
        <f t="shared" si="11"/>
        <v>0</v>
      </c>
      <c r="AI58" s="302"/>
      <c r="AJ58" s="724" t="e">
        <f>#REF!</f>
        <v>#REF!</v>
      </c>
      <c r="AK58" s="724" t="e">
        <f t="shared" si="16"/>
        <v>#REF!</v>
      </c>
      <c r="AL58" s="511" t="e">
        <f>#REF!</f>
        <v>#REF!</v>
      </c>
      <c r="AM58" s="711" t="e">
        <f t="shared" si="14"/>
        <v>#REF!</v>
      </c>
      <c r="AN58" s="148"/>
      <c r="AO58" s="438">
        <f>'57000'!C15</f>
        <v>5000</v>
      </c>
    </row>
    <row r="59" spans="1:41" s="421" customFormat="1" ht="27" customHeight="1" thickBot="1" x14ac:dyDescent="0.4">
      <c r="A59" s="407"/>
      <c r="B59" s="408" t="s">
        <v>144</v>
      </c>
      <c r="C59" s="409" t="s">
        <v>143</v>
      </c>
      <c r="D59" s="410" t="e">
        <f>'57100'!#REF!</f>
        <v>#REF!</v>
      </c>
      <c r="E59" s="411" t="e">
        <f>'57100'!#REF!</f>
        <v>#REF!</v>
      </c>
      <c r="F59" s="412" t="e">
        <f t="shared" si="18"/>
        <v>#REF!</v>
      </c>
      <c r="G59" s="413" t="e">
        <f>'57100'!#REF!</f>
        <v>#REF!</v>
      </c>
      <c r="H59" s="414" t="e">
        <f t="shared" si="15"/>
        <v>#REF!</v>
      </c>
      <c r="I59" s="415" t="e">
        <f>'57100'!#REF!</f>
        <v>#REF!</v>
      </c>
      <c r="J59" s="416" t="e">
        <f>'57100'!#REF!</f>
        <v>#REF!</v>
      </c>
      <c r="K59" s="417" t="e">
        <f>'57100'!#REF!</f>
        <v>#REF!</v>
      </c>
      <c r="L59" s="417">
        <v>117401</v>
      </c>
      <c r="M59" s="417" t="e">
        <f>'57100'!#REF!</f>
        <v>#REF!</v>
      </c>
      <c r="N59" s="418">
        <f>[2]Sheet1!$DI$367</f>
        <v>106376.01800000001</v>
      </c>
      <c r="O59" s="414">
        <v>0.43176733780760629</v>
      </c>
      <c r="P59" s="418">
        <v>111142.84363636364</v>
      </c>
      <c r="Q59" s="419"/>
      <c r="R59" s="418" t="e">
        <f>'57100'!#REF!</f>
        <v>#REF!</v>
      </c>
      <c r="S59" s="420">
        <v>26004</v>
      </c>
      <c r="T59" s="262">
        <v>26004</v>
      </c>
      <c r="U59" s="489" t="e">
        <f>'57100'!#REF!</f>
        <v>#REF!</v>
      </c>
      <c r="V59" s="490" t="e">
        <f>'57100'!#REF!</f>
        <v>#REF!</v>
      </c>
      <c r="W59" s="488"/>
      <c r="X59" s="261" t="e">
        <f>U59-V59</f>
        <v>#REF!</v>
      </c>
      <c r="Y59" s="546" t="e">
        <f>'57100'!#REF!</f>
        <v>#REF!</v>
      </c>
      <c r="Z59" s="586" t="e">
        <f>Y59</f>
        <v>#REF!</v>
      </c>
      <c r="AA59" s="562" t="e">
        <f>'57100'!#REF!</f>
        <v>#REF!</v>
      </c>
      <c r="AB59" s="625" t="e">
        <f t="shared" si="21"/>
        <v>#REF!</v>
      </c>
      <c r="AC59" s="303" t="e">
        <f>AA59/Z59</f>
        <v>#REF!</v>
      </c>
      <c r="AD59" s="418" t="e">
        <f>'57100'!#REF!</f>
        <v>#REF!</v>
      </c>
      <c r="AE59" s="626">
        <v>10000</v>
      </c>
      <c r="AF59" s="612" t="s">
        <v>574</v>
      </c>
      <c r="AG59" s="714" t="e">
        <f>'57100'!#REF!</f>
        <v>#REF!</v>
      </c>
      <c r="AH59" s="710" t="e">
        <f t="shared" si="11"/>
        <v>#REF!</v>
      </c>
      <c r="AI59" s="420" t="e">
        <f>'52950'!#REF!</f>
        <v>#REF!</v>
      </c>
      <c r="AJ59" s="725" t="e">
        <f>'57100'!#REF!</f>
        <v>#REF!</v>
      </c>
      <c r="AK59" s="724" t="e">
        <f t="shared" si="16"/>
        <v>#REF!</v>
      </c>
      <c r="AL59" s="715" t="e">
        <f>'57100'!#REF!</f>
        <v>#REF!</v>
      </c>
      <c r="AM59" s="711" t="e">
        <f>'57100'!#REF!</f>
        <v>#REF!</v>
      </c>
      <c r="AN59" s="148">
        <v>16957</v>
      </c>
      <c r="AO59" s="840">
        <f>'57100'!C15</f>
        <v>20957</v>
      </c>
    </row>
    <row r="60" spans="1:41" ht="19.5" hidden="1" thickBot="1" x14ac:dyDescent="0.35">
      <c r="A60" s="137"/>
      <c r="B60" s="345" t="s">
        <v>142</v>
      </c>
      <c r="C60" s="346" t="s">
        <v>141</v>
      </c>
      <c r="D60" s="347"/>
      <c r="E60" s="348"/>
      <c r="F60" s="350">
        <f t="shared" si="18"/>
        <v>0</v>
      </c>
      <c r="G60" s="307"/>
      <c r="H60" s="303" t="e">
        <f t="shared" si="15"/>
        <v>#DIV/0!</v>
      </c>
      <c r="I60" s="356"/>
      <c r="J60" s="357"/>
      <c r="K60" s="356"/>
      <c r="L60" s="361"/>
      <c r="M60" s="361"/>
      <c r="N60" s="262"/>
      <c r="O60" s="303">
        <v>0.86780299997444654</v>
      </c>
      <c r="P60" s="262">
        <v>0</v>
      </c>
      <c r="Q60" s="260"/>
      <c r="R60" s="262"/>
      <c r="S60" s="262">
        <v>0</v>
      </c>
      <c r="T60" s="262">
        <v>0</v>
      </c>
      <c r="U60" s="469"/>
      <c r="V60" s="261"/>
      <c r="W60" s="261">
        <f t="shared" si="22"/>
        <v>0</v>
      </c>
      <c r="X60" s="261">
        <f t="shared" si="12"/>
        <v>0</v>
      </c>
      <c r="Y60" s="521"/>
      <c r="Z60" s="584"/>
      <c r="AA60" s="562"/>
      <c r="AB60" s="625">
        <f t="shared" si="21"/>
        <v>0</v>
      </c>
      <c r="AC60" s="303" t="e">
        <f>AA60/Z60</f>
        <v>#DIV/0!</v>
      </c>
      <c r="AD60" s="262"/>
      <c r="AE60" s="624"/>
      <c r="AG60" s="712"/>
      <c r="AH60" s="710">
        <f t="shared" si="11"/>
        <v>0</v>
      </c>
      <c r="AI60" s="302"/>
      <c r="AJ60" s="724"/>
      <c r="AK60" s="724">
        <f t="shared" si="16"/>
        <v>0</v>
      </c>
      <c r="AL60" s="519"/>
      <c r="AM60" s="711">
        <f t="shared" si="14"/>
        <v>0</v>
      </c>
      <c r="AN60" s="148"/>
      <c r="AO60" s="438"/>
    </row>
    <row r="61" spans="1:41" ht="19.5" thickBot="1" x14ac:dyDescent="0.35">
      <c r="A61" s="137"/>
      <c r="B61" s="364" t="s">
        <v>312</v>
      </c>
      <c r="C61" s="365" t="s">
        <v>313</v>
      </c>
      <c r="D61" s="366" t="e">
        <f>'59200'!#REF!</f>
        <v>#REF!</v>
      </c>
      <c r="E61" s="367" t="e">
        <f>'59200'!#REF!</f>
        <v>#REF!</v>
      </c>
      <c r="F61" s="368" t="e">
        <f t="shared" si="18"/>
        <v>#REF!</v>
      </c>
      <c r="G61" s="369" t="e">
        <f>'59200'!#REF!</f>
        <v>#REF!</v>
      </c>
      <c r="H61" s="311" t="e">
        <f t="shared" si="15"/>
        <v>#REF!</v>
      </c>
      <c r="I61" s="370">
        <v>24650</v>
      </c>
      <c r="J61" s="371" t="e">
        <f>'59200'!#REF!+5057+11775</f>
        <v>#REF!</v>
      </c>
      <c r="K61" s="372" t="e">
        <f>'59200'!#REF!</f>
        <v>#REF!</v>
      </c>
      <c r="L61" s="372">
        <f>113202-60000</f>
        <v>53202</v>
      </c>
      <c r="M61" s="372" t="e">
        <f>'59200'!#REF!</f>
        <v>#REF!</v>
      </c>
      <c r="N61" s="267">
        <v>59737.240000000005</v>
      </c>
      <c r="O61" s="311">
        <v>0.88229168601950791</v>
      </c>
      <c r="P61" s="267">
        <v>65167.898181818186</v>
      </c>
      <c r="Q61" s="312"/>
      <c r="R61" s="267" t="e">
        <f>'59200'!#REF!</f>
        <v>#REF!</v>
      </c>
      <c r="S61" s="267">
        <v>9795</v>
      </c>
      <c r="T61" s="491">
        <v>14795</v>
      </c>
      <c r="U61" s="473" t="e">
        <f>'59200'!#REF!</f>
        <v>#REF!</v>
      </c>
      <c r="V61" s="314" t="e">
        <f>'59200'!#REF!</f>
        <v>#REF!</v>
      </c>
      <c r="W61" s="492" t="e">
        <f>'59200'!#REF!</f>
        <v>#REF!</v>
      </c>
      <c r="X61" s="261" t="e">
        <f t="shared" si="12"/>
        <v>#REF!</v>
      </c>
      <c r="Y61" s="547"/>
      <c r="Z61" s="587"/>
      <c r="AA61" s="563" t="e">
        <f>'59200'!#REF!</f>
        <v>#REF!</v>
      </c>
      <c r="AB61" s="627" t="e">
        <f t="shared" si="21"/>
        <v>#REF!</v>
      </c>
      <c r="AC61" s="311"/>
      <c r="AD61" s="267"/>
      <c r="AE61" s="628"/>
      <c r="AG61" s="716"/>
      <c r="AH61" s="710">
        <f t="shared" si="11"/>
        <v>0</v>
      </c>
      <c r="AI61" s="310"/>
      <c r="AJ61" s="726" t="e">
        <f>'59200'!#REF!</f>
        <v>#REF!</v>
      </c>
      <c r="AK61" s="724" t="e">
        <f t="shared" si="16"/>
        <v>#REF!</v>
      </c>
      <c r="AL61" s="717" t="e">
        <f>'59200'!#REF!</f>
        <v>#REF!</v>
      </c>
      <c r="AM61" s="711" t="e">
        <f t="shared" si="14"/>
        <v>#REF!</v>
      </c>
      <c r="AN61" s="148">
        <v>5000</v>
      </c>
      <c r="AO61" s="438">
        <f>'59200'!C17</f>
        <v>13895</v>
      </c>
    </row>
    <row r="62" spans="1:41" s="132" customFormat="1" ht="20.25" thickTop="1" thickBot="1" x14ac:dyDescent="0.35">
      <c r="A62" s="326"/>
      <c r="B62" s="327" t="s">
        <v>420</v>
      </c>
      <c r="C62" s="327"/>
      <c r="D62" s="328" t="e">
        <f>SUM(D22:D61)</f>
        <v>#REF!</v>
      </c>
      <c r="E62" s="328" t="e">
        <f>SUM(E22:E61)</f>
        <v>#REF!</v>
      </c>
      <c r="F62" s="328" t="e">
        <f>SUM(F22:F61)</f>
        <v>#REF!</v>
      </c>
      <c r="G62" s="329" t="e">
        <f>SUM(G22:G61)</f>
        <v>#REF!</v>
      </c>
      <c r="H62" s="330"/>
      <c r="I62" s="331" t="e">
        <f t="shared" ref="I62:N62" si="23">SUM(I22:I61)</f>
        <v>#REF!</v>
      </c>
      <c r="J62" s="332" t="e">
        <f t="shared" si="23"/>
        <v>#REF!</v>
      </c>
      <c r="K62" s="331" t="e">
        <f t="shared" si="23"/>
        <v>#REF!</v>
      </c>
      <c r="L62" s="331">
        <f t="shared" si="23"/>
        <v>3303046</v>
      </c>
      <c r="M62" s="331" t="e">
        <f t="shared" si="23"/>
        <v>#REF!</v>
      </c>
      <c r="N62" s="331">
        <f t="shared" si="23"/>
        <v>2234869.2080000006</v>
      </c>
      <c r="O62" s="333">
        <f>N62/L62</f>
        <v>0.67660856312627815</v>
      </c>
      <c r="P62" s="331">
        <f>SUM(P22:P61)</f>
        <v>3380995.5818181816</v>
      </c>
      <c r="Q62" s="315"/>
      <c r="R62" s="317" t="e">
        <f t="shared" ref="R62:W62" si="24">SUM(R22:R61)</f>
        <v>#REF!</v>
      </c>
      <c r="S62" s="317" t="e">
        <f t="shared" si="24"/>
        <v>#REF!</v>
      </c>
      <c r="T62" s="486" t="e">
        <f t="shared" si="24"/>
        <v>#REF!</v>
      </c>
      <c r="U62" s="493" t="e">
        <f t="shared" si="24"/>
        <v>#REF!</v>
      </c>
      <c r="V62" s="494" t="e">
        <f t="shared" si="24"/>
        <v>#REF!</v>
      </c>
      <c r="W62" s="494" t="e">
        <f t="shared" si="24"/>
        <v>#REF!</v>
      </c>
      <c r="X62" s="494" t="e">
        <f>V62-U62</f>
        <v>#REF!</v>
      </c>
      <c r="Y62" s="548" t="e">
        <f>SUM(Y22:Y61)</f>
        <v>#REF!</v>
      </c>
      <c r="Z62" s="548" t="e">
        <f>SUM(Z22:Z61)</f>
        <v>#REF!</v>
      </c>
      <c r="AA62" s="615" t="e">
        <f>SUM(AA22:AA61)</f>
        <v>#REF!</v>
      </c>
      <c r="AB62" s="616" t="e">
        <f t="shared" si="21"/>
        <v>#REF!</v>
      </c>
      <c r="AC62" s="377" t="e">
        <f>AA62/Z62</f>
        <v>#REF!</v>
      </c>
      <c r="AD62" s="617" t="e">
        <f>SUM(AD22:AD61)</f>
        <v>#REF!</v>
      </c>
      <c r="AE62" s="617">
        <f>SUM(AE22:AE61)</f>
        <v>-75650</v>
      </c>
      <c r="AF62" s="558"/>
      <c r="AG62" s="617" t="e">
        <f t="shared" ref="AG62:AO62" si="25">SUM(AG22:AG61)</f>
        <v>#REF!</v>
      </c>
      <c r="AH62" s="718" t="e">
        <f t="shared" si="25"/>
        <v>#REF!</v>
      </c>
      <c r="AI62" s="617" t="e">
        <f t="shared" si="25"/>
        <v>#REF!</v>
      </c>
      <c r="AJ62" s="617" t="e">
        <f t="shared" si="25"/>
        <v>#REF!</v>
      </c>
      <c r="AK62" s="617" t="e">
        <f t="shared" si="25"/>
        <v>#REF!</v>
      </c>
      <c r="AL62" s="617" t="e">
        <f t="shared" si="25"/>
        <v>#REF!</v>
      </c>
      <c r="AM62" s="617" t="e">
        <f t="shared" si="25"/>
        <v>#REF!</v>
      </c>
      <c r="AN62" s="617" t="e">
        <f t="shared" si="25"/>
        <v>#REF!</v>
      </c>
      <c r="AO62" s="747">
        <f t="shared" si="25"/>
        <v>2804049</v>
      </c>
    </row>
    <row r="63" spans="1:41" ht="15.75" hidden="1" thickTop="1" x14ac:dyDescent="0.25">
      <c r="B63" s="128" t="s">
        <v>421</v>
      </c>
      <c r="C63" s="128"/>
      <c r="D63" s="129"/>
      <c r="E63" s="129"/>
      <c r="L63" s="130"/>
      <c r="M63" s="130"/>
      <c r="N63" s="130"/>
      <c r="O63" s="131"/>
      <c r="R63" s="130"/>
      <c r="T63" s="127"/>
      <c r="Y63" s="154"/>
      <c r="Z63" s="154"/>
      <c r="AC63" s="156"/>
      <c r="AD63" s="154"/>
      <c r="AE63" s="438"/>
      <c r="AF63" s="153"/>
      <c r="AG63" s="155"/>
      <c r="AH63" s="155"/>
      <c r="AO63" s="438"/>
    </row>
    <row r="64" spans="1:41" ht="15.75" hidden="1" thickTop="1" x14ac:dyDescent="0.25">
      <c r="B64" s="128" t="s">
        <v>419</v>
      </c>
      <c r="C64" s="128"/>
      <c r="D64" s="129"/>
      <c r="E64" s="129"/>
      <c r="L64" s="130"/>
      <c r="M64" s="130"/>
      <c r="N64" s="130"/>
      <c r="O64" s="131"/>
      <c r="R64" s="130"/>
      <c r="T64" s="127"/>
      <c r="Y64" s="154"/>
      <c r="Z64" s="154"/>
      <c r="AC64" s="156"/>
      <c r="AD64" s="154"/>
      <c r="AE64" s="438"/>
      <c r="AF64" s="153"/>
      <c r="AG64" s="155"/>
      <c r="AH64" s="155"/>
      <c r="AO64" s="438"/>
    </row>
    <row r="65" spans="1:46" ht="9.75" customHeight="1" thickTop="1" x14ac:dyDescent="0.25">
      <c r="B65" s="128"/>
      <c r="C65" s="128"/>
      <c r="D65" s="129"/>
      <c r="E65" s="129"/>
      <c r="L65" s="130"/>
      <c r="M65" s="130"/>
      <c r="N65" s="130"/>
      <c r="O65" s="131"/>
      <c r="R65" s="130"/>
      <c r="S65" s="130"/>
      <c r="T65" s="127"/>
      <c r="X65" s="554"/>
      <c r="Y65" s="549"/>
      <c r="Z65" s="549"/>
      <c r="AA65" s="565"/>
      <c r="AB65" s="555"/>
      <c r="AC65" s="156"/>
      <c r="AD65" s="154"/>
      <c r="AE65" s="438"/>
      <c r="AF65" s="153"/>
      <c r="AG65" s="155"/>
      <c r="AH65" s="155"/>
      <c r="AO65" s="438"/>
    </row>
    <row r="66" spans="1:46" s="139" customFormat="1" ht="15.75" thickBot="1" x14ac:dyDescent="0.3">
      <c r="B66" s="140"/>
      <c r="C66" s="141" t="s">
        <v>252</v>
      </c>
      <c r="D66" s="142"/>
      <c r="E66" s="143"/>
      <c r="F66" s="144"/>
      <c r="H66" s="145"/>
      <c r="L66" s="147"/>
      <c r="M66" s="147"/>
      <c r="N66" s="147"/>
      <c r="O66" s="145"/>
      <c r="R66" s="147"/>
      <c r="U66" s="434"/>
      <c r="V66" s="247"/>
      <c r="X66" s="556"/>
      <c r="Y66" s="550"/>
      <c r="Z66" s="550"/>
      <c r="AA66" s="566"/>
      <c r="AB66" s="557"/>
      <c r="AC66" s="595"/>
      <c r="AD66" s="550"/>
      <c r="AE66" s="614"/>
      <c r="AF66" s="556"/>
      <c r="AG66" s="719"/>
      <c r="AH66" s="719"/>
      <c r="AI66" s="148"/>
      <c r="AJ66" s="148"/>
      <c r="AK66" s="148"/>
      <c r="AL66" s="148"/>
      <c r="AO66" s="614"/>
    </row>
    <row r="67" spans="1:46" s="139" customFormat="1" ht="15.75" x14ac:dyDescent="0.25">
      <c r="B67" s="392" t="s">
        <v>316</v>
      </c>
      <c r="C67" s="393" t="s">
        <v>314</v>
      </c>
      <c r="D67" s="394">
        <v>135918</v>
      </c>
      <c r="E67" s="296">
        <v>450000</v>
      </c>
      <c r="F67" s="395">
        <f>E67-D67</f>
        <v>314082</v>
      </c>
      <c r="G67" s="396">
        <f>621.67+50000+20000</f>
        <v>70621.67</v>
      </c>
      <c r="H67" s="298">
        <f>G67/E67</f>
        <v>0.15693704444444445</v>
      </c>
      <c r="I67" s="259"/>
      <c r="J67" s="344">
        <f>38230.35+250000</f>
        <v>288230.34999999998</v>
      </c>
      <c r="K67" s="344">
        <f>87878+71325+118315</f>
        <v>277518</v>
      </c>
      <c r="L67" s="266">
        <f>41120+74530+118315</f>
        <v>233965</v>
      </c>
      <c r="M67" s="266"/>
      <c r="N67" s="266">
        <v>156000</v>
      </c>
      <c r="O67" s="298">
        <f>N67/L67</f>
        <v>0.66676639668326454</v>
      </c>
      <c r="P67" s="266">
        <v>440081.99</v>
      </c>
      <c r="Q67" s="259"/>
      <c r="R67" s="266">
        <v>100000</v>
      </c>
      <c r="S67" s="266">
        <v>26000</v>
      </c>
      <c r="T67" s="266">
        <v>49500</v>
      </c>
      <c r="U67" s="467">
        <v>0</v>
      </c>
      <c r="V67" s="344">
        <v>20000</v>
      </c>
      <c r="W67" s="259"/>
      <c r="X67" s="344">
        <f t="shared" ref="X67:X71" si="26">V67-U67</f>
        <v>20000</v>
      </c>
      <c r="Y67" s="551"/>
      <c r="Z67" s="592">
        <v>5424.94</v>
      </c>
      <c r="AA67" s="561">
        <f>216635+2000</f>
        <v>218635</v>
      </c>
      <c r="AB67" s="147">
        <f>Z67-AA67</f>
        <v>-213210.06</v>
      </c>
      <c r="AC67" s="145">
        <f t="shared" ref="AC67:AC72" si="27">AA67/Z67</f>
        <v>40.301828222984959</v>
      </c>
      <c r="AD67" s="147"/>
      <c r="AE67" s="247"/>
      <c r="AG67" s="148"/>
      <c r="AH67" s="148"/>
      <c r="AI67" s="148"/>
      <c r="AJ67" s="148"/>
      <c r="AK67" s="148"/>
      <c r="AL67" s="148"/>
      <c r="AO67" s="842">
        <f>'111 Revenue-Other Sources'!D32</f>
        <v>120000</v>
      </c>
    </row>
    <row r="68" spans="1:46" s="139" customFormat="1" ht="15.75" x14ac:dyDescent="0.25">
      <c r="B68" s="397" t="s">
        <v>318</v>
      </c>
      <c r="C68" s="398" t="s">
        <v>315</v>
      </c>
      <c r="D68" s="399">
        <v>12000</v>
      </c>
      <c r="E68" s="301">
        <v>650000</v>
      </c>
      <c r="F68" s="400">
        <f>E68-D68</f>
        <v>638000</v>
      </c>
      <c r="G68" s="401">
        <v>11999.97</v>
      </c>
      <c r="H68" s="303">
        <f>G68/E68</f>
        <v>1.8461492307692305E-2</v>
      </c>
      <c r="I68" s="260"/>
      <c r="J68" s="261">
        <f>25069+115520</f>
        <v>140589</v>
      </c>
      <c r="K68" s="261">
        <f>500000+29263+172770</f>
        <v>702033</v>
      </c>
      <c r="L68" s="262">
        <f>500000+29263+172770</f>
        <v>702033</v>
      </c>
      <c r="M68" s="262"/>
      <c r="N68" s="262">
        <v>15953</v>
      </c>
      <c r="O68" s="303">
        <f t="shared" ref="O68:O72" si="28">N68/L68</f>
        <v>2.2724003002707851E-2</v>
      </c>
      <c r="P68" s="262">
        <f>N68</f>
        <v>15953</v>
      </c>
      <c r="Q68" s="260"/>
      <c r="R68" s="262">
        <v>348271</v>
      </c>
      <c r="S68" s="262">
        <v>0</v>
      </c>
      <c r="T68" s="260"/>
      <c r="U68" s="469">
        <v>30930</v>
      </c>
      <c r="V68" s="261">
        <v>30000</v>
      </c>
      <c r="W68" s="260"/>
      <c r="X68" s="261">
        <f t="shared" si="26"/>
        <v>-930</v>
      </c>
      <c r="Y68" s="552">
        <v>27000</v>
      </c>
      <c r="Z68" s="588">
        <f>Y68</f>
        <v>27000</v>
      </c>
      <c r="AA68" s="562">
        <v>2163.85</v>
      </c>
      <c r="AB68" s="147">
        <f>Z68-AA68</f>
        <v>24836.15</v>
      </c>
      <c r="AC68" s="145">
        <f t="shared" si="27"/>
        <v>8.0142592592592585E-2</v>
      </c>
      <c r="AD68" s="147">
        <v>2500</v>
      </c>
      <c r="AE68" s="247"/>
      <c r="AG68" s="148"/>
      <c r="AH68" s="148">
        <f>AD68-AG68</f>
        <v>2500</v>
      </c>
      <c r="AI68" s="148"/>
      <c r="AJ68" s="148">
        <v>2500</v>
      </c>
      <c r="AK68" s="148">
        <f>AJ68</f>
        <v>2500</v>
      </c>
      <c r="AL68" s="148">
        <v>24061</v>
      </c>
      <c r="AM68" s="148">
        <f>AL68</f>
        <v>24061</v>
      </c>
      <c r="AN68" s="148"/>
      <c r="AO68" s="842">
        <f>'232 Civil Defense'!C14</f>
        <v>33000</v>
      </c>
    </row>
    <row r="69" spans="1:46" s="139" customFormat="1" ht="15.75" x14ac:dyDescent="0.25">
      <c r="B69" s="397" t="s">
        <v>317</v>
      </c>
      <c r="C69" s="398" t="s">
        <v>507</v>
      </c>
      <c r="D69" s="399">
        <f>300765-11197</f>
        <v>289568</v>
      </c>
      <c r="E69" s="301">
        <v>348000</v>
      </c>
      <c r="F69" s="400">
        <f>E69-D69</f>
        <v>58432</v>
      </c>
      <c r="G69" s="401">
        <v>346746.54</v>
      </c>
      <c r="H69" s="303">
        <f>G69/E69</f>
        <v>0.99639810344827584</v>
      </c>
      <c r="I69" s="260"/>
      <c r="J69" s="261">
        <v>471884.86</v>
      </c>
      <c r="K69" s="261">
        <f>545798-82500</f>
        <v>463298</v>
      </c>
      <c r="L69" s="262">
        <f>545798-82500</f>
        <v>463298</v>
      </c>
      <c r="M69" s="262"/>
      <c r="N69" s="262">
        <v>413400.59</v>
      </c>
      <c r="O69" s="303">
        <f t="shared" si="28"/>
        <v>0.89229953507245885</v>
      </c>
      <c r="P69" s="262">
        <f>N69</f>
        <v>413400.59</v>
      </c>
      <c r="Q69" s="260"/>
      <c r="R69" s="262">
        <f>445000+123936-50000-20000-10000</f>
        <v>488936</v>
      </c>
      <c r="S69" s="262">
        <v>200000</v>
      </c>
      <c r="T69" s="262">
        <v>200000</v>
      </c>
      <c r="U69" s="469">
        <v>748756.91</v>
      </c>
      <c r="V69" s="261">
        <v>813005</v>
      </c>
      <c r="W69" s="261">
        <f>V69</f>
        <v>813005</v>
      </c>
      <c r="X69" s="261">
        <f t="shared" si="26"/>
        <v>64248.089999999967</v>
      </c>
      <c r="Y69" s="553">
        <f>'[1]GENERAL FUND SUMMARY'!$Y$82</f>
        <v>1002287</v>
      </c>
      <c r="Z69" s="589">
        <f>Y69+4455</f>
        <v>1006742</v>
      </c>
      <c r="AA69" s="597">
        <f>[7]Sheet1!$DA$17+[7]Sheet1!$DB$17+62006.04+52727.5+37296.98+130162.46+51756.15+56288.36+25000</f>
        <v>768937.9</v>
      </c>
      <c r="AB69" s="147">
        <f>Z69-AA69</f>
        <v>237804.09999999998</v>
      </c>
      <c r="AC69" s="145">
        <f t="shared" si="27"/>
        <v>0.7637884383486534</v>
      </c>
      <c r="AD69" s="148" t="e">
        <f>'DEBT SERVICE'!#REF!-321000</f>
        <v>#REF!</v>
      </c>
      <c r="AE69" s="247">
        <v>-81687.839999999997</v>
      </c>
      <c r="AF69" s="139" t="s">
        <v>576</v>
      </c>
      <c r="AG69" s="148">
        <v>920674</v>
      </c>
      <c r="AH69" s="148" t="e">
        <f>AD69-AG69</f>
        <v>#REF!</v>
      </c>
      <c r="AI69" s="148">
        <f>1261000-90000</f>
        <v>1171000</v>
      </c>
      <c r="AJ69" s="148">
        <f>1261000-90000</f>
        <v>1171000</v>
      </c>
      <c r="AK69" s="148">
        <f>AJ69-210000-81684</f>
        <v>879316</v>
      </c>
      <c r="AL69" s="148">
        <f>'[8]PAYABLE SCHEDULE DUE IN 1 YEAR'!$K$15</f>
        <v>862415.99999999988</v>
      </c>
      <c r="AM69" s="731">
        <f>'[9]PAYABLE SCHEDULE DUE IN 1 YEAR'!$K$15</f>
        <v>919652</v>
      </c>
      <c r="AN69" s="731"/>
      <c r="AO69" s="842">
        <v>1007041.51</v>
      </c>
    </row>
    <row r="70" spans="1:46" s="139" customFormat="1" ht="15.75" x14ac:dyDescent="0.25">
      <c r="B70" s="397"/>
      <c r="C70" s="841" t="s">
        <v>664</v>
      </c>
      <c r="D70" s="781"/>
      <c r="E70" s="782"/>
      <c r="F70" s="783"/>
      <c r="G70" s="784"/>
      <c r="H70" s="785"/>
      <c r="I70" s="786"/>
      <c r="J70" s="787"/>
      <c r="K70" s="787"/>
      <c r="L70" s="788"/>
      <c r="M70" s="788"/>
      <c r="N70" s="788">
        <v>12449.65</v>
      </c>
      <c r="O70" s="785"/>
      <c r="P70" s="788">
        <f>N70</f>
        <v>12449.65</v>
      </c>
      <c r="Q70" s="786"/>
      <c r="R70" s="788"/>
      <c r="S70" s="786"/>
      <c r="T70" s="786"/>
      <c r="U70" s="789">
        <v>0</v>
      </c>
      <c r="V70" s="787">
        <v>10000</v>
      </c>
      <c r="W70" s="786"/>
      <c r="X70" s="787">
        <f t="shared" si="26"/>
        <v>10000</v>
      </c>
      <c r="Y70" s="790"/>
      <c r="Z70" s="593">
        <v>652.67999999999995</v>
      </c>
      <c r="AA70" s="791"/>
      <c r="AB70" s="792">
        <f>Z70-AA70</f>
        <v>652.67999999999995</v>
      </c>
      <c r="AC70" s="793">
        <f t="shared" si="27"/>
        <v>0</v>
      </c>
      <c r="AD70" s="792"/>
      <c r="AE70" s="794"/>
      <c r="AF70" s="795"/>
      <c r="AG70" s="796"/>
      <c r="AH70" s="796"/>
      <c r="AI70" s="796"/>
      <c r="AJ70" s="796"/>
      <c r="AK70" s="796">
        <f t="shared" ref="AK70:AK71" si="29">AJ70</f>
        <v>0</v>
      </c>
      <c r="AL70" s="796"/>
      <c r="AM70" s="795"/>
      <c r="AN70" s="795"/>
      <c r="AO70" s="842">
        <v>135403.49</v>
      </c>
    </row>
    <row r="71" spans="1:46" s="139" customFormat="1" ht="16.5" thickBot="1" x14ac:dyDescent="0.3">
      <c r="B71" s="397"/>
      <c r="C71" s="841" t="s">
        <v>478</v>
      </c>
      <c r="D71" s="399"/>
      <c r="E71" s="301"/>
      <c r="F71" s="400"/>
      <c r="G71" s="401"/>
      <c r="H71" s="303"/>
      <c r="I71" s="260"/>
      <c r="J71" s="261"/>
      <c r="K71" s="261"/>
      <c r="L71" s="262"/>
      <c r="M71" s="262"/>
      <c r="N71" s="262"/>
      <c r="O71" s="303"/>
      <c r="P71" s="262"/>
      <c r="Q71" s="260"/>
      <c r="R71" s="262"/>
      <c r="S71" s="260"/>
      <c r="T71" s="260"/>
      <c r="U71" s="469">
        <v>0</v>
      </c>
      <c r="V71" s="261">
        <v>30000</v>
      </c>
      <c r="W71" s="260"/>
      <c r="X71" s="261">
        <f t="shared" si="26"/>
        <v>30000</v>
      </c>
      <c r="Y71" s="513">
        <v>24000</v>
      </c>
      <c r="Z71" s="590">
        <f>Y71</f>
        <v>24000</v>
      </c>
      <c r="AA71" s="562">
        <f>28246.92+3500</f>
        <v>31746.92</v>
      </c>
      <c r="AB71" s="147">
        <f>Z71-AA71</f>
        <v>-7746.9199999999983</v>
      </c>
      <c r="AC71" s="145">
        <f t="shared" si="27"/>
        <v>1.3227883333333332</v>
      </c>
      <c r="AD71" s="147" t="e">
        <f>'511-SOLID WASTE '!#REF!</f>
        <v>#REF!</v>
      </c>
      <c r="AE71" s="247"/>
      <c r="AG71" s="148">
        <v>60000</v>
      </c>
      <c r="AH71" s="148" t="e">
        <f>AD71-AG71</f>
        <v>#REF!</v>
      </c>
      <c r="AI71" s="148">
        <v>60000</v>
      </c>
      <c r="AJ71" s="148">
        <v>30000</v>
      </c>
      <c r="AK71" s="148">
        <f t="shared" si="29"/>
        <v>30000</v>
      </c>
      <c r="AL71" s="148">
        <v>20000</v>
      </c>
      <c r="AM71" s="148">
        <f>AL71</f>
        <v>20000</v>
      </c>
      <c r="AN71" s="148"/>
      <c r="AO71" s="261">
        <f>'511-SOLID WASTE '!E10</f>
        <v>39000</v>
      </c>
    </row>
    <row r="72" spans="1:46" s="146" customFormat="1" ht="20.25" thickTop="1" thickBot="1" x14ac:dyDescent="0.35">
      <c r="A72" s="464"/>
      <c r="B72" s="316" t="s">
        <v>319</v>
      </c>
      <c r="C72" s="316"/>
      <c r="D72" s="495">
        <f>SUM(D67:D71)</f>
        <v>437486</v>
      </c>
      <c r="E72" s="495">
        <f>SUM(E67:E71)</f>
        <v>1448000</v>
      </c>
      <c r="F72" s="496">
        <f>SUM(F67:F71)</f>
        <v>1010514</v>
      </c>
      <c r="G72" s="497">
        <f>SUM(G67:G71)</f>
        <v>429368.18</v>
      </c>
      <c r="H72" s="498">
        <f>G72/E72</f>
        <v>0.29652498618784529</v>
      </c>
      <c r="I72" s="315"/>
      <c r="J72" s="495">
        <f>SUM(J67:J71)</f>
        <v>900704.21</v>
      </c>
      <c r="K72" s="495">
        <f>SUM(K67:K71)</f>
        <v>1442849</v>
      </c>
      <c r="L72" s="495">
        <f>SUM(L67:L71)</f>
        <v>1399296</v>
      </c>
      <c r="M72" s="495">
        <f>SUM(M67:M71)</f>
        <v>0</v>
      </c>
      <c r="N72" s="495">
        <f>SUM(N67:N71)</f>
        <v>597803.24000000011</v>
      </c>
      <c r="O72" s="318">
        <f t="shared" si="28"/>
        <v>0.42721714347786321</v>
      </c>
      <c r="P72" s="495">
        <f>SUM(P67:P71)</f>
        <v>881885.2300000001</v>
      </c>
      <c r="Q72" s="315"/>
      <c r="R72" s="495">
        <f t="shared" ref="R72:AB72" si="30">SUM(R67:R71)</f>
        <v>937207</v>
      </c>
      <c r="S72" s="495">
        <f t="shared" si="30"/>
        <v>226000</v>
      </c>
      <c r="T72" s="495">
        <f t="shared" si="30"/>
        <v>249500</v>
      </c>
      <c r="U72" s="499">
        <f t="shared" si="30"/>
        <v>779686.91</v>
      </c>
      <c r="V72" s="500">
        <f t="shared" si="30"/>
        <v>903005</v>
      </c>
      <c r="W72" s="500">
        <f t="shared" si="30"/>
        <v>813005</v>
      </c>
      <c r="X72" s="500">
        <f t="shared" si="30"/>
        <v>123318.08999999997</v>
      </c>
      <c r="Y72" s="495">
        <f t="shared" si="30"/>
        <v>1053287</v>
      </c>
      <c r="Z72" s="495">
        <f t="shared" si="30"/>
        <v>1063819.6200000001</v>
      </c>
      <c r="AA72" s="495">
        <f t="shared" si="30"/>
        <v>1021483.67</v>
      </c>
      <c r="AB72" s="495">
        <f t="shared" si="30"/>
        <v>42335.949999999975</v>
      </c>
      <c r="AC72" s="145">
        <f t="shared" si="27"/>
        <v>0.96020382666001214</v>
      </c>
      <c r="AD72" s="495" t="e">
        <f>SUM(AD67:AD71)</f>
        <v>#REF!</v>
      </c>
      <c r="AE72" s="495">
        <f>SUM(AE67:AE71)</f>
        <v>-81687.839999999997</v>
      </c>
      <c r="AG72" s="496">
        <f>SUM(AG67:AG71)</f>
        <v>980674</v>
      </c>
      <c r="AH72" s="148" t="e">
        <f>AD72-AG72</f>
        <v>#REF!</v>
      </c>
      <c r="AI72" s="496">
        <f t="shared" ref="AI72:AO72" si="31">SUM(AI67:AI71)</f>
        <v>1231000</v>
      </c>
      <c r="AJ72" s="496">
        <f t="shared" si="31"/>
        <v>1203500</v>
      </c>
      <c r="AK72" s="496">
        <f t="shared" si="31"/>
        <v>911816</v>
      </c>
      <c r="AL72" s="496">
        <f t="shared" si="31"/>
        <v>906476.99999999988</v>
      </c>
      <c r="AM72" s="496">
        <f t="shared" si="31"/>
        <v>963713</v>
      </c>
      <c r="AN72" s="496">
        <f t="shared" si="31"/>
        <v>0</v>
      </c>
      <c r="AO72" s="500">
        <f t="shared" si="31"/>
        <v>1334445</v>
      </c>
    </row>
    <row r="73" spans="1:46" s="139" customFormat="1" ht="16.5" thickTop="1" thickBot="1" x14ac:dyDescent="0.3">
      <c r="D73" s="147"/>
      <c r="E73" s="147"/>
      <c r="F73" s="148"/>
      <c r="H73" s="145"/>
      <c r="J73" s="247"/>
      <c r="K73" s="247"/>
      <c r="L73" s="147"/>
      <c r="M73" s="147"/>
      <c r="N73" s="147"/>
      <c r="O73" s="145"/>
      <c r="R73" s="147"/>
      <c r="U73" s="434"/>
      <c r="V73" s="247"/>
      <c r="X73" s="247"/>
      <c r="Y73" s="147"/>
      <c r="Z73" s="147"/>
      <c r="AA73" s="434"/>
      <c r="AC73" s="145"/>
      <c r="AD73" s="645"/>
      <c r="AE73" s="247"/>
      <c r="AG73" s="721"/>
      <c r="AH73" s="721"/>
      <c r="AI73" s="721"/>
      <c r="AJ73" s="721"/>
      <c r="AK73" s="721"/>
      <c r="AL73" s="721"/>
      <c r="AO73" s="247"/>
    </row>
    <row r="74" spans="1:46" s="139" customFormat="1" ht="20.25" thickTop="1" thickBot="1" x14ac:dyDescent="0.35">
      <c r="A74" s="149"/>
      <c r="B74" s="133" t="s">
        <v>320</v>
      </c>
      <c r="C74" s="150"/>
      <c r="D74" s="134" t="e">
        <f>D72+D62</f>
        <v>#REF!</v>
      </c>
      <c r="E74" s="134" t="e">
        <f>E72+E62</f>
        <v>#REF!</v>
      </c>
      <c r="F74" s="151" t="e">
        <f>F72+F62</f>
        <v>#REF!</v>
      </c>
      <c r="G74" s="136" t="e">
        <f>G72+G62</f>
        <v>#REF!</v>
      </c>
      <c r="H74" s="152" t="e">
        <f>G74/E74</f>
        <v>#REF!</v>
      </c>
      <c r="J74" s="134" t="e">
        <f>J72+J62</f>
        <v>#REF!</v>
      </c>
      <c r="K74" s="248" t="e">
        <f>K72+K62</f>
        <v>#REF!</v>
      </c>
      <c r="L74" s="254">
        <f>L72+L62</f>
        <v>4702342</v>
      </c>
      <c r="M74" s="254" t="e">
        <f>M72+M62</f>
        <v>#REF!</v>
      </c>
      <c r="N74" s="254">
        <f>N72+N62</f>
        <v>2832672.4480000008</v>
      </c>
      <c r="O74" s="255">
        <f>N74/L74</f>
        <v>0.6023960928405464</v>
      </c>
      <c r="P74" s="254">
        <f>P72+P62</f>
        <v>4262880.8118181815</v>
      </c>
      <c r="Q74" s="257"/>
      <c r="R74" s="258" t="e">
        <f t="shared" ref="R74:W74" si="32">R72+R62</f>
        <v>#REF!</v>
      </c>
      <c r="S74" s="258" t="e">
        <f t="shared" si="32"/>
        <v>#REF!</v>
      </c>
      <c r="T74" s="258" t="e">
        <f t="shared" si="32"/>
        <v>#REF!</v>
      </c>
      <c r="U74" s="520" t="e">
        <f t="shared" si="32"/>
        <v>#REF!</v>
      </c>
      <c r="V74" s="435" t="e">
        <f t="shared" si="32"/>
        <v>#REF!</v>
      </c>
      <c r="W74" s="435" t="e">
        <f t="shared" si="32"/>
        <v>#REF!</v>
      </c>
      <c r="X74" s="463" t="e">
        <f>V74-U74</f>
        <v>#REF!</v>
      </c>
      <c r="Y74" s="258" t="e">
        <f>Y72+Y62</f>
        <v>#REF!</v>
      </c>
      <c r="Z74" s="258" t="e">
        <f>Z72+Z62</f>
        <v>#REF!</v>
      </c>
      <c r="AA74" s="258" t="e">
        <f>AA72+AA62</f>
        <v>#REF!</v>
      </c>
      <c r="AB74" s="258" t="e">
        <f>AB72+AB62</f>
        <v>#REF!</v>
      </c>
      <c r="AC74" s="145" t="e">
        <f>AA74/Z74</f>
        <v>#REF!</v>
      </c>
      <c r="AD74" s="644" t="e">
        <f>AD62+AD72</f>
        <v>#REF!</v>
      </c>
      <c r="AE74" s="258">
        <f>AE62+AE72</f>
        <v>-157337.84</v>
      </c>
      <c r="AG74" s="720" t="e">
        <f t="shared" ref="AG74:AO74" si="33">AG62+AG72</f>
        <v>#REF!</v>
      </c>
      <c r="AH74" s="720" t="e">
        <f t="shared" si="33"/>
        <v>#REF!</v>
      </c>
      <c r="AI74" s="720" t="e">
        <f t="shared" si="33"/>
        <v>#REF!</v>
      </c>
      <c r="AJ74" s="720" t="e">
        <f t="shared" si="33"/>
        <v>#REF!</v>
      </c>
      <c r="AK74" s="720" t="e">
        <f t="shared" si="33"/>
        <v>#REF!</v>
      </c>
      <c r="AL74" s="720" t="e">
        <f t="shared" si="33"/>
        <v>#REF!</v>
      </c>
      <c r="AM74" s="720" t="e">
        <f t="shared" si="33"/>
        <v>#REF!</v>
      </c>
      <c r="AN74" s="720" t="e">
        <f t="shared" si="33"/>
        <v>#REF!</v>
      </c>
      <c r="AO74" s="748">
        <f t="shared" si="33"/>
        <v>4138494</v>
      </c>
    </row>
    <row r="75" spans="1:46" s="153" customFormat="1" ht="19.5" thickTop="1" x14ac:dyDescent="0.3">
      <c r="B75" s="128"/>
      <c r="C75" s="127"/>
      <c r="D75" s="154"/>
      <c r="E75" s="154" t="e">
        <f>SUM(E62:E69)</f>
        <v>#REF!</v>
      </c>
      <c r="F75" s="155"/>
      <c r="H75" s="156"/>
      <c r="T75" s="127" t="s">
        <v>509</v>
      </c>
      <c r="U75" s="436"/>
      <c r="V75" s="438"/>
      <c r="X75" s="438"/>
      <c r="Y75" s="154"/>
      <c r="Z75" s="154"/>
      <c r="AA75" s="436"/>
      <c r="AC75" s="156"/>
      <c r="AD75" s="154"/>
      <c r="AE75" s="438"/>
      <c r="AG75" s="155"/>
      <c r="AH75" s="155"/>
      <c r="AI75" s="155"/>
      <c r="AJ75" s="155"/>
      <c r="AK75" s="155"/>
      <c r="AL75" s="155"/>
      <c r="AM75" s="155"/>
      <c r="AN75" s="155"/>
      <c r="AO75" s="749">
        <f>AO18-AO74</f>
        <v>0</v>
      </c>
    </row>
    <row r="76" spans="1:46" x14ac:dyDescent="0.25">
      <c r="S76" s="130"/>
      <c r="T76" s="130">
        <v>0</v>
      </c>
      <c r="AO76" s="750" t="s">
        <v>636</v>
      </c>
      <c r="AQ76" s="153"/>
      <c r="AR76" s="153"/>
      <c r="AS76" s="153"/>
      <c r="AT76" s="153"/>
    </row>
    <row r="77" spans="1:46" x14ac:dyDescent="0.25">
      <c r="C77" s="594"/>
      <c r="T77" s="130">
        <v>700</v>
      </c>
      <c r="X77" s="437" t="s">
        <v>539</v>
      </c>
      <c r="Y77" s="130" t="e">
        <f>Y18-Y74</f>
        <v>#REF!</v>
      </c>
      <c r="AB77" s="127" t="s">
        <v>577</v>
      </c>
      <c r="AD77" s="130" t="e">
        <f>AD18-AD74</f>
        <v>#REF!</v>
      </c>
      <c r="AG77" s="125" t="e">
        <f>AG18-AG74</f>
        <v>#REF!</v>
      </c>
      <c r="AI77" s="125" t="e">
        <f>AI18-AI74</f>
        <v>#REF!</v>
      </c>
      <c r="AJ77" s="125" t="e">
        <f>AJ18-AJ74</f>
        <v>#REF!</v>
      </c>
      <c r="AK77" s="125" t="e">
        <f>AK18-AK74</f>
        <v>#REF!</v>
      </c>
      <c r="AM77" s="125"/>
      <c r="AN77" s="125"/>
    </row>
    <row r="78" spans="1:46" x14ac:dyDescent="0.25">
      <c r="T78" s="130">
        <v>0</v>
      </c>
      <c r="AI78" s="125" t="s">
        <v>609</v>
      </c>
      <c r="AJ78" s="125" t="s">
        <v>610</v>
      </c>
    </row>
    <row r="79" spans="1:46" x14ac:dyDescent="0.25">
      <c r="T79" s="130">
        <v>209067</v>
      </c>
      <c r="AD79" s="130" t="e">
        <f>SUM(AD77:AD78)</f>
        <v>#REF!</v>
      </c>
      <c r="AJ79" s="125" t="s">
        <v>611</v>
      </c>
    </row>
    <row r="80" spans="1:46" x14ac:dyDescent="0.25">
      <c r="T80" s="130">
        <v>0</v>
      </c>
    </row>
    <row r="81" spans="3:20" x14ac:dyDescent="0.25">
      <c r="C81" s="153"/>
    </row>
    <row r="82" spans="3:20" x14ac:dyDescent="0.25">
      <c r="T82" s="130">
        <v>0</v>
      </c>
    </row>
    <row r="83" spans="3:20" x14ac:dyDescent="0.25">
      <c r="T83" s="130">
        <v>84450</v>
      </c>
    </row>
    <row r="84" spans="3:20" x14ac:dyDescent="0.25">
      <c r="T84" s="130">
        <v>43123</v>
      </c>
    </row>
    <row r="85" spans="3:20" x14ac:dyDescent="0.25">
      <c r="T85" s="130">
        <v>0</v>
      </c>
    </row>
    <row r="86" spans="3:20" x14ac:dyDescent="0.25">
      <c r="T86" s="130">
        <v>0</v>
      </c>
    </row>
    <row r="87" spans="3:20" x14ac:dyDescent="0.25">
      <c r="T87" s="130">
        <v>0</v>
      </c>
    </row>
    <row r="88" spans="3:20" x14ac:dyDescent="0.25">
      <c r="T88" s="130">
        <v>0</v>
      </c>
    </row>
    <row r="89" spans="3:20" x14ac:dyDescent="0.25">
      <c r="T89" s="130">
        <v>0</v>
      </c>
    </row>
    <row r="90" spans="3:20" x14ac:dyDescent="0.25">
      <c r="T90" s="130">
        <v>0</v>
      </c>
    </row>
    <row r="91" spans="3:20" x14ac:dyDescent="0.25">
      <c r="T91" s="130">
        <v>0</v>
      </c>
    </row>
    <row r="92" spans="3:20" x14ac:dyDescent="0.25">
      <c r="T92" s="130">
        <v>0</v>
      </c>
    </row>
    <row r="93" spans="3:20" x14ac:dyDescent="0.25">
      <c r="T93" s="130">
        <v>0</v>
      </c>
    </row>
    <row r="94" spans="3:20" x14ac:dyDescent="0.25">
      <c r="T94" s="130">
        <v>829133</v>
      </c>
    </row>
    <row r="95" spans="3:20" x14ac:dyDescent="0.25">
      <c r="T95" s="432">
        <v>45000</v>
      </c>
    </row>
    <row r="96" spans="3:20" x14ac:dyDescent="0.25">
      <c r="T96" s="130">
        <v>33315</v>
      </c>
    </row>
    <row r="97" spans="20:20" x14ac:dyDescent="0.25">
      <c r="T97" s="130">
        <v>0</v>
      </c>
    </row>
    <row r="98" spans="20:20" x14ac:dyDescent="0.25">
      <c r="T98" s="130">
        <v>0</v>
      </c>
    </row>
    <row r="99" spans="20:20" x14ac:dyDescent="0.25">
      <c r="T99" s="130">
        <v>0</v>
      </c>
    </row>
    <row r="100" spans="20:20" x14ac:dyDescent="0.25">
      <c r="T100" s="130">
        <v>0</v>
      </c>
    </row>
    <row r="101" spans="20:20" x14ac:dyDescent="0.25">
      <c r="T101" s="130">
        <v>0</v>
      </c>
    </row>
    <row r="102" spans="20:20" x14ac:dyDescent="0.25">
      <c r="T102" s="130">
        <v>0</v>
      </c>
    </row>
    <row r="103" spans="20:20" x14ac:dyDescent="0.25">
      <c r="T103" s="130">
        <v>214800</v>
      </c>
    </row>
    <row r="104" spans="20:20" x14ac:dyDescent="0.25">
      <c r="T104" s="130">
        <v>0</v>
      </c>
    </row>
    <row r="105" spans="20:20" x14ac:dyDescent="0.25">
      <c r="T105" s="130">
        <v>0</v>
      </c>
    </row>
    <row r="106" spans="20:20" x14ac:dyDescent="0.25">
      <c r="T106" s="130">
        <v>26700</v>
      </c>
    </row>
    <row r="107" spans="20:20" x14ac:dyDescent="0.25">
      <c r="T107" s="130">
        <v>0</v>
      </c>
    </row>
    <row r="108" spans="20:20" x14ac:dyDescent="0.25">
      <c r="T108" s="130">
        <v>23935</v>
      </c>
    </row>
    <row r="109" spans="20:20" x14ac:dyDescent="0.25">
      <c r="T109" s="130">
        <v>86463</v>
      </c>
    </row>
    <row r="110" spans="20:20" x14ac:dyDescent="0.25">
      <c r="T110" s="130">
        <v>0</v>
      </c>
    </row>
    <row r="111" spans="20:20" x14ac:dyDescent="0.25">
      <c r="T111" s="130">
        <v>0</v>
      </c>
    </row>
    <row r="112" spans="20:20" x14ac:dyDescent="0.25">
      <c r="T112" s="130">
        <v>0</v>
      </c>
    </row>
    <row r="113" spans="20:20" x14ac:dyDescent="0.25">
      <c r="T113" s="130">
        <v>0</v>
      </c>
    </row>
    <row r="114" spans="20:20" x14ac:dyDescent="0.25">
      <c r="T114" s="432">
        <v>1500</v>
      </c>
    </row>
    <row r="115" spans="20:20" x14ac:dyDescent="0.25">
      <c r="T115" s="130">
        <v>26004</v>
      </c>
    </row>
    <row r="116" spans="20:20" x14ac:dyDescent="0.25">
      <c r="T116" s="130">
        <v>0</v>
      </c>
    </row>
    <row r="117" spans="20:20" x14ac:dyDescent="0.25">
      <c r="T117" s="130">
        <v>18200</v>
      </c>
    </row>
    <row r="118" spans="20:20" x14ac:dyDescent="0.25">
      <c r="T118" s="130">
        <v>0</v>
      </c>
    </row>
    <row r="119" spans="20:20" x14ac:dyDescent="0.25">
      <c r="T119" s="432">
        <v>14795</v>
      </c>
    </row>
  </sheetData>
  <mergeCells count="2">
    <mergeCell ref="A2:F2"/>
    <mergeCell ref="A3:F3"/>
  </mergeCells>
  <phoneticPr fontId="0" type="noConversion"/>
  <printOptions horizontalCentered="1"/>
  <pageMargins left="0.25" right="0.25" top="0.75" bottom="0.75" header="0.3" footer="0.3"/>
  <pageSetup paperSize="5" scale="86" fitToHeight="0" orientation="portrait" r:id="rId1"/>
  <headerFooter>
    <oddFooter>&amp;F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B4" sqref="B4"/>
    </sheetView>
  </sheetViews>
  <sheetFormatPr defaultRowHeight="15" x14ac:dyDescent="0.25"/>
  <cols>
    <col min="1" max="1" width="28.140625" bestFit="1" customWidth="1"/>
    <col min="2" max="2" width="50.7109375" customWidth="1"/>
    <col min="3" max="3" width="18.5703125" style="53" customWidth="1"/>
  </cols>
  <sheetData>
    <row r="1" spans="1:3" ht="22.5" x14ac:dyDescent="0.4">
      <c r="A1" s="34"/>
      <c r="B1" s="636" t="s">
        <v>580</v>
      </c>
      <c r="C1" s="28"/>
    </row>
    <row r="2" spans="1:3" ht="22.5" x14ac:dyDescent="0.4">
      <c r="A2" s="28"/>
      <c r="B2" s="568" t="s">
        <v>1244</v>
      </c>
      <c r="C2" s="28"/>
    </row>
    <row r="3" spans="1:3" ht="22.5" x14ac:dyDescent="0.4">
      <c r="A3" s="28"/>
      <c r="B3" s="37" t="s">
        <v>1336</v>
      </c>
      <c r="C3" s="28"/>
    </row>
    <row r="5" spans="1:3" ht="18.75" thickBot="1" x14ac:dyDescent="0.4">
      <c r="A5" s="319"/>
      <c r="B5" s="319"/>
    </row>
    <row r="6" spans="1:3" ht="60" customHeight="1" thickBot="1" x14ac:dyDescent="0.4">
      <c r="A6" s="692" t="s">
        <v>380</v>
      </c>
      <c r="B6" s="693"/>
      <c r="C6" s="1037" t="s">
        <v>1258</v>
      </c>
    </row>
    <row r="7" spans="1:3" ht="18" x14ac:dyDescent="0.35">
      <c r="A7" s="428"/>
      <c r="B7" s="429"/>
      <c r="C7" s="608"/>
    </row>
    <row r="8" spans="1:3" ht="18" x14ac:dyDescent="0.35">
      <c r="A8" s="428" t="s">
        <v>1177</v>
      </c>
      <c r="B8" s="429" t="s">
        <v>541</v>
      </c>
      <c r="C8" s="608">
        <v>213346</v>
      </c>
    </row>
    <row r="9" spans="1:3" ht="18.75" thickBot="1" x14ac:dyDescent="0.4">
      <c r="A9" s="637"/>
      <c r="B9" s="448"/>
      <c r="C9" s="1030"/>
    </row>
    <row r="10" spans="1:3" ht="19.5" x14ac:dyDescent="0.35">
      <c r="A10" s="319" t="s">
        <v>498</v>
      </c>
      <c r="B10" s="84" t="s">
        <v>282</v>
      </c>
      <c r="C10" s="1031">
        <f>SUM(C8:C9)</f>
        <v>213346</v>
      </c>
    </row>
    <row r="11" spans="1:3" ht="18.75" thickBot="1" x14ac:dyDescent="0.4">
      <c r="A11" s="319"/>
      <c r="B11" s="430"/>
      <c r="C11" s="608"/>
    </row>
    <row r="12" spans="1:3" ht="49.5" thickBot="1" x14ac:dyDescent="0.4">
      <c r="A12" s="692" t="s">
        <v>578</v>
      </c>
      <c r="B12" s="693"/>
      <c r="C12" s="1037" t="s">
        <v>1258</v>
      </c>
    </row>
    <row r="13" spans="1:3" ht="15.75" thickBot="1" x14ac:dyDescent="0.3">
      <c r="A13" s="804" t="s">
        <v>1178</v>
      </c>
      <c r="B13" s="739" t="s">
        <v>595</v>
      </c>
      <c r="C13" s="1038">
        <v>213346</v>
      </c>
    </row>
    <row r="14" spans="1:3" ht="19.5" x14ac:dyDescent="0.35">
      <c r="B14" s="84" t="s">
        <v>282</v>
      </c>
      <c r="C14" s="1031">
        <f>SUM(C13)</f>
        <v>213346</v>
      </c>
    </row>
  </sheetData>
  <pageMargins left="0.7" right="0.7" top="0.75" bottom="0.75" header="0.3" footer="0.3"/>
  <pageSetup paperSize="5" scale="92" fitToHeight="0" orientation="portrait" r:id="rId1"/>
  <headerFooter>
    <oddFooter>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7"/>
  <sheetViews>
    <sheetView workbookViewId="0">
      <selection activeCell="B4" sqref="B4"/>
    </sheetView>
  </sheetViews>
  <sheetFormatPr defaultRowHeight="15" x14ac:dyDescent="0.25"/>
  <cols>
    <col min="1" max="1" width="28.140625" bestFit="1" customWidth="1"/>
    <col min="2" max="2" width="50.7109375" customWidth="1"/>
    <col min="3" max="3" width="22" style="734" customWidth="1"/>
  </cols>
  <sheetData>
    <row r="1" spans="1:3" ht="22.5" x14ac:dyDescent="0.4">
      <c r="A1" s="165"/>
      <c r="B1" s="167" t="s">
        <v>581</v>
      </c>
      <c r="C1" s="28"/>
    </row>
    <row r="2" spans="1:3" ht="22.5" x14ac:dyDescent="0.4">
      <c r="A2" s="28"/>
      <c r="B2" s="568" t="s">
        <v>1244</v>
      </c>
      <c r="C2" s="28"/>
    </row>
    <row r="3" spans="1:3" ht="22.5" x14ac:dyDescent="0.4">
      <c r="A3" s="28"/>
      <c r="B3" s="37" t="s">
        <v>1336</v>
      </c>
      <c r="C3" s="28"/>
    </row>
    <row r="4" spans="1:3" x14ac:dyDescent="0.25">
      <c r="C4" s="608"/>
    </row>
    <row r="5" spans="1:3" ht="18.75" thickBot="1" x14ac:dyDescent="0.4">
      <c r="A5" s="319"/>
      <c r="B5" s="319"/>
      <c r="C5" s="608"/>
    </row>
    <row r="6" spans="1:3" ht="60" customHeight="1" thickBot="1" x14ac:dyDescent="0.4">
      <c r="A6" s="692" t="s">
        <v>380</v>
      </c>
      <c r="B6" s="693"/>
      <c r="C6" s="913" t="s">
        <v>1257</v>
      </c>
    </row>
    <row r="7" spans="1:3" ht="18" x14ac:dyDescent="0.35">
      <c r="A7" s="428"/>
      <c r="B7" s="429"/>
      <c r="C7" s="608"/>
    </row>
    <row r="8" spans="1:3" ht="18" x14ac:dyDescent="0.35">
      <c r="A8" s="428" t="s">
        <v>1179</v>
      </c>
      <c r="B8" s="429" t="s">
        <v>541</v>
      </c>
      <c r="C8" s="608">
        <v>129663</v>
      </c>
    </row>
    <row r="9" spans="1:3" ht="18.75" thickBot="1" x14ac:dyDescent="0.4">
      <c r="A9" s="637"/>
      <c r="B9" s="448"/>
      <c r="C9" s="1030"/>
    </row>
    <row r="10" spans="1:3" ht="19.5" x14ac:dyDescent="0.35">
      <c r="A10" s="319" t="s">
        <v>498</v>
      </c>
      <c r="B10" s="84" t="s">
        <v>282</v>
      </c>
      <c r="C10" s="1036">
        <f>SUM(C8:C9)</f>
        <v>129663</v>
      </c>
    </row>
    <row r="11" spans="1:3" ht="18.75" thickBot="1" x14ac:dyDescent="0.4">
      <c r="A11" s="319"/>
      <c r="B11" s="430"/>
      <c r="C11" s="608"/>
    </row>
    <row r="12" spans="1:3" ht="57.75" thickBot="1" x14ac:dyDescent="0.4">
      <c r="A12" s="692" t="s">
        <v>578</v>
      </c>
      <c r="B12" s="693"/>
      <c r="C12" s="913" t="s">
        <v>1257</v>
      </c>
    </row>
    <row r="13" spans="1:3" x14ac:dyDescent="0.25">
      <c r="A13" s="69" t="s">
        <v>1180</v>
      </c>
      <c r="B13" t="s">
        <v>595</v>
      </c>
      <c r="C13" s="608">
        <v>129663</v>
      </c>
    </row>
    <row r="14" spans="1:3" ht="15.75" thickBot="1" x14ac:dyDescent="0.3">
      <c r="A14" s="263"/>
      <c r="B14" s="263"/>
      <c r="C14" s="1030"/>
    </row>
    <row r="15" spans="1:3" ht="19.5" x14ac:dyDescent="0.35">
      <c r="B15" s="84" t="s">
        <v>282</v>
      </c>
      <c r="C15" s="1036">
        <f>SUM(C13:C14)</f>
        <v>129663</v>
      </c>
    </row>
    <row r="16" spans="1:3" x14ac:dyDescent="0.25">
      <c r="C16" s="608"/>
    </row>
    <row r="17" spans="3:3" x14ac:dyDescent="0.25">
      <c r="C17" s="608"/>
    </row>
    <row r="18" spans="3:3" x14ac:dyDescent="0.25">
      <c r="C18" s="608"/>
    </row>
    <row r="19" spans="3:3" x14ac:dyDescent="0.25">
      <c r="C19" s="608"/>
    </row>
    <row r="20" spans="3:3" x14ac:dyDescent="0.25">
      <c r="C20" s="608"/>
    </row>
    <row r="21" spans="3:3" x14ac:dyDescent="0.25">
      <c r="C21" s="608"/>
    </row>
    <row r="22" spans="3:3" x14ac:dyDescent="0.25">
      <c r="C22" s="608"/>
    </row>
    <row r="23" spans="3:3" x14ac:dyDescent="0.25">
      <c r="C23" s="608"/>
    </row>
    <row r="24" spans="3:3" x14ac:dyDescent="0.25">
      <c r="C24" s="608"/>
    </row>
    <row r="25" spans="3:3" x14ac:dyDescent="0.25">
      <c r="C25" s="608"/>
    </row>
    <row r="26" spans="3:3" x14ac:dyDescent="0.25">
      <c r="C26" s="608"/>
    </row>
    <row r="27" spans="3:3" x14ac:dyDescent="0.25">
      <c r="C27" s="608"/>
    </row>
    <row r="28" spans="3:3" x14ac:dyDescent="0.25">
      <c r="C28" s="608"/>
    </row>
    <row r="29" spans="3:3" x14ac:dyDescent="0.25">
      <c r="C29" s="608"/>
    </row>
    <row r="30" spans="3:3" x14ac:dyDescent="0.25">
      <c r="C30" s="608"/>
    </row>
    <row r="31" spans="3:3" x14ac:dyDescent="0.25">
      <c r="C31" s="608"/>
    </row>
    <row r="32" spans="3:3" x14ac:dyDescent="0.25">
      <c r="C32" s="608"/>
    </row>
    <row r="33" spans="3:3" x14ac:dyDescent="0.25">
      <c r="C33" s="608"/>
    </row>
    <row r="34" spans="3:3" x14ac:dyDescent="0.25">
      <c r="C34" s="608"/>
    </row>
    <row r="35" spans="3:3" x14ac:dyDescent="0.25">
      <c r="C35" s="608"/>
    </row>
    <row r="36" spans="3:3" x14ac:dyDescent="0.25">
      <c r="C36" s="608"/>
    </row>
    <row r="37" spans="3:3" x14ac:dyDescent="0.25">
      <c r="C37" s="608"/>
    </row>
    <row r="38" spans="3:3" x14ac:dyDescent="0.25">
      <c r="C38" s="608"/>
    </row>
    <row r="39" spans="3:3" x14ac:dyDescent="0.25">
      <c r="C39" s="608"/>
    </row>
    <row r="40" spans="3:3" x14ac:dyDescent="0.25">
      <c r="C40" s="608"/>
    </row>
    <row r="41" spans="3:3" x14ac:dyDescent="0.25">
      <c r="C41" s="608"/>
    </row>
    <row r="42" spans="3:3" x14ac:dyDescent="0.25">
      <c r="C42" s="608"/>
    </row>
    <row r="43" spans="3:3" x14ac:dyDescent="0.25">
      <c r="C43" s="608"/>
    </row>
    <row r="44" spans="3:3" x14ac:dyDescent="0.25">
      <c r="C44" s="608"/>
    </row>
    <row r="45" spans="3:3" x14ac:dyDescent="0.25">
      <c r="C45" s="608"/>
    </row>
    <row r="46" spans="3:3" x14ac:dyDescent="0.25">
      <c r="C46" s="608"/>
    </row>
    <row r="47" spans="3:3" x14ac:dyDescent="0.25">
      <c r="C47" s="608"/>
    </row>
    <row r="48" spans="3:3" x14ac:dyDescent="0.25">
      <c r="C48" s="608"/>
    </row>
    <row r="49" spans="3:3" x14ac:dyDescent="0.25">
      <c r="C49" s="608"/>
    </row>
    <row r="50" spans="3:3" x14ac:dyDescent="0.25">
      <c r="C50" s="608"/>
    </row>
    <row r="51" spans="3:3" x14ac:dyDescent="0.25">
      <c r="C51" s="608"/>
    </row>
    <row r="52" spans="3:3" x14ac:dyDescent="0.25">
      <c r="C52" s="608"/>
    </row>
    <row r="53" spans="3:3" x14ac:dyDescent="0.25">
      <c r="C53" s="608"/>
    </row>
    <row r="54" spans="3:3" x14ac:dyDescent="0.25">
      <c r="C54" s="608"/>
    </row>
    <row r="55" spans="3:3" x14ac:dyDescent="0.25">
      <c r="C55" s="608"/>
    </row>
    <row r="56" spans="3:3" x14ac:dyDescent="0.25">
      <c r="C56" s="608"/>
    </row>
    <row r="57" spans="3:3" x14ac:dyDescent="0.25">
      <c r="C57" s="608"/>
    </row>
    <row r="58" spans="3:3" x14ac:dyDescent="0.25">
      <c r="C58" s="608"/>
    </row>
    <row r="59" spans="3:3" x14ac:dyDescent="0.25">
      <c r="C59" s="608"/>
    </row>
    <row r="60" spans="3:3" x14ac:dyDescent="0.25">
      <c r="C60" s="608"/>
    </row>
    <row r="61" spans="3:3" x14ac:dyDescent="0.25">
      <c r="C61" s="608"/>
    </row>
    <row r="62" spans="3:3" x14ac:dyDescent="0.25">
      <c r="C62" s="608"/>
    </row>
    <row r="63" spans="3:3" x14ac:dyDescent="0.25">
      <c r="C63" s="608"/>
    </row>
    <row r="64" spans="3:3" x14ac:dyDescent="0.25">
      <c r="C64" s="608"/>
    </row>
    <row r="65" spans="3:3" x14ac:dyDescent="0.25">
      <c r="C65" s="608"/>
    </row>
    <row r="66" spans="3:3" x14ac:dyDescent="0.25">
      <c r="C66" s="608"/>
    </row>
    <row r="67" spans="3:3" x14ac:dyDescent="0.25">
      <c r="C67" s="608"/>
    </row>
    <row r="68" spans="3:3" x14ac:dyDescent="0.25">
      <c r="C68" s="608"/>
    </row>
    <row r="69" spans="3:3" x14ac:dyDescent="0.25">
      <c r="C69" s="608"/>
    </row>
    <row r="70" spans="3:3" x14ac:dyDescent="0.25">
      <c r="C70" s="608"/>
    </row>
    <row r="71" spans="3:3" x14ac:dyDescent="0.25">
      <c r="C71" s="608"/>
    </row>
    <row r="72" spans="3:3" x14ac:dyDescent="0.25">
      <c r="C72" s="608"/>
    </row>
    <row r="73" spans="3:3" x14ac:dyDescent="0.25">
      <c r="C73" s="608"/>
    </row>
    <row r="74" spans="3:3" x14ac:dyDescent="0.25">
      <c r="C74" s="608"/>
    </row>
    <row r="75" spans="3:3" x14ac:dyDescent="0.25">
      <c r="C75" s="608"/>
    </row>
    <row r="76" spans="3:3" x14ac:dyDescent="0.25">
      <c r="C76" s="608"/>
    </row>
    <row r="77" spans="3:3" x14ac:dyDescent="0.25">
      <c r="C77" s="608"/>
    </row>
    <row r="78" spans="3:3" x14ac:dyDescent="0.25">
      <c r="C78" s="608"/>
    </row>
    <row r="79" spans="3:3" x14ac:dyDescent="0.25">
      <c r="C79" s="608"/>
    </row>
    <row r="80" spans="3:3" x14ac:dyDescent="0.25">
      <c r="C80" s="608"/>
    </row>
    <row r="81" spans="3:3" x14ac:dyDescent="0.25">
      <c r="C81" s="608"/>
    </row>
    <row r="82" spans="3:3" x14ac:dyDescent="0.25">
      <c r="C82" s="608"/>
    </row>
    <row r="83" spans="3:3" x14ac:dyDescent="0.25">
      <c r="C83" s="608"/>
    </row>
    <row r="84" spans="3:3" x14ac:dyDescent="0.25">
      <c r="C84" s="608"/>
    </row>
    <row r="85" spans="3:3" x14ac:dyDescent="0.25">
      <c r="C85" s="608"/>
    </row>
    <row r="86" spans="3:3" x14ac:dyDescent="0.25">
      <c r="C86" s="608"/>
    </row>
    <row r="87" spans="3:3" x14ac:dyDescent="0.25">
      <c r="C87" s="608"/>
    </row>
    <row r="88" spans="3:3" x14ac:dyDescent="0.25">
      <c r="C88" s="608"/>
    </row>
    <row r="89" spans="3:3" x14ac:dyDescent="0.25">
      <c r="C89" s="608"/>
    </row>
    <row r="90" spans="3:3" x14ac:dyDescent="0.25">
      <c r="C90" s="608"/>
    </row>
    <row r="91" spans="3:3" x14ac:dyDescent="0.25">
      <c r="C91" s="608"/>
    </row>
    <row r="92" spans="3:3" x14ac:dyDescent="0.25">
      <c r="C92" s="608"/>
    </row>
    <row r="93" spans="3:3" x14ac:dyDescent="0.25">
      <c r="C93" s="608"/>
    </row>
    <row r="94" spans="3:3" x14ac:dyDescent="0.25">
      <c r="C94" s="608"/>
    </row>
    <row r="95" spans="3:3" x14ac:dyDescent="0.25">
      <c r="C95" s="608"/>
    </row>
    <row r="96" spans="3:3" x14ac:dyDescent="0.25">
      <c r="C96" s="608"/>
    </row>
    <row r="97" spans="3:3" x14ac:dyDescent="0.25">
      <c r="C97" s="608"/>
    </row>
    <row r="98" spans="3:3" x14ac:dyDescent="0.25">
      <c r="C98" s="608"/>
    </row>
    <row r="99" spans="3:3" x14ac:dyDescent="0.25">
      <c r="C99" s="608"/>
    </row>
    <row r="100" spans="3:3" x14ac:dyDescent="0.25">
      <c r="C100" s="608"/>
    </row>
    <row r="101" spans="3:3" x14ac:dyDescent="0.25">
      <c r="C101" s="608"/>
    </row>
    <row r="102" spans="3:3" x14ac:dyDescent="0.25">
      <c r="C102" s="608"/>
    </row>
    <row r="103" spans="3:3" x14ac:dyDescent="0.25">
      <c r="C103" s="608"/>
    </row>
    <row r="104" spans="3:3" x14ac:dyDescent="0.25">
      <c r="C104" s="608"/>
    </row>
    <row r="105" spans="3:3" x14ac:dyDescent="0.25">
      <c r="C105" s="608"/>
    </row>
    <row r="106" spans="3:3" x14ac:dyDescent="0.25">
      <c r="C106" s="608"/>
    </row>
    <row r="107" spans="3:3" x14ac:dyDescent="0.25">
      <c r="C107" s="608"/>
    </row>
  </sheetData>
  <pageMargins left="0.7" right="0.7" top="0.75" bottom="0.75" header="0.3" footer="0.3"/>
  <pageSetup paperSize="5" scale="89" fitToHeight="0" orientation="portrait" r:id="rId1"/>
  <headerFooter>
    <oddFooter>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B4" sqref="B4"/>
    </sheetView>
  </sheetViews>
  <sheetFormatPr defaultRowHeight="15" x14ac:dyDescent="0.25"/>
  <cols>
    <col min="1" max="1" width="28.140625" bestFit="1" customWidth="1"/>
    <col min="2" max="2" width="50.7109375" customWidth="1"/>
    <col min="3" max="3" width="21.7109375" style="53" customWidth="1"/>
  </cols>
  <sheetData>
    <row r="1" spans="1:3" ht="22.5" x14ac:dyDescent="0.4">
      <c r="A1" s="34"/>
      <c r="B1" s="636" t="s">
        <v>582</v>
      </c>
      <c r="C1" s="737"/>
    </row>
    <row r="2" spans="1:3" ht="22.5" x14ac:dyDescent="0.4">
      <c r="A2" s="28"/>
      <c r="B2" s="568" t="s">
        <v>1244</v>
      </c>
      <c r="C2" s="737"/>
    </row>
    <row r="3" spans="1:3" ht="22.5" x14ac:dyDescent="0.4">
      <c r="A3" s="28"/>
      <c r="B3" s="37" t="s">
        <v>1336</v>
      </c>
      <c r="C3" s="737"/>
    </row>
    <row r="5" spans="1:3" ht="18.75" thickBot="1" x14ac:dyDescent="0.4">
      <c r="A5" s="319"/>
      <c r="B5" s="319"/>
    </row>
    <row r="6" spans="1:3" ht="60" customHeight="1" thickBot="1" x14ac:dyDescent="0.4">
      <c r="A6" s="692" t="s">
        <v>380</v>
      </c>
      <c r="B6" s="693"/>
      <c r="C6" s="1011" t="s">
        <v>1257</v>
      </c>
    </row>
    <row r="7" spans="1:3" ht="18" x14ac:dyDescent="0.35">
      <c r="A7" s="428"/>
      <c r="B7" s="429"/>
      <c r="C7" s="608"/>
    </row>
    <row r="8" spans="1:3" ht="18" x14ac:dyDescent="0.35">
      <c r="A8" s="428" t="s">
        <v>1181</v>
      </c>
      <c r="B8" s="429" t="s">
        <v>541</v>
      </c>
      <c r="C8" s="608">
        <v>5777</v>
      </c>
    </row>
    <row r="9" spans="1:3" ht="18.75" thickBot="1" x14ac:dyDescent="0.4">
      <c r="A9" s="637"/>
      <c r="B9" s="448"/>
      <c r="C9" s="1030"/>
    </row>
    <row r="10" spans="1:3" ht="21" x14ac:dyDescent="0.4">
      <c r="A10" s="319" t="s">
        <v>498</v>
      </c>
      <c r="B10" s="756" t="s">
        <v>282</v>
      </c>
      <c r="C10" s="1031">
        <f>SUM(C8:C9)</f>
        <v>5777</v>
      </c>
    </row>
    <row r="11" spans="1:3" ht="18.75" thickBot="1" x14ac:dyDescent="0.4">
      <c r="A11" s="319"/>
      <c r="B11" s="430"/>
      <c r="C11" s="608"/>
    </row>
    <row r="12" spans="1:3" ht="32.25" thickBot="1" x14ac:dyDescent="0.4">
      <c r="A12" s="692" t="s">
        <v>578</v>
      </c>
      <c r="B12" s="693"/>
      <c r="C12" s="1011" t="s">
        <v>1257</v>
      </c>
    </row>
    <row r="13" spans="1:3" x14ac:dyDescent="0.25">
      <c r="C13" s="608"/>
    </row>
    <row r="14" spans="1:3" x14ac:dyDescent="0.25">
      <c r="A14" s="69" t="s">
        <v>1182</v>
      </c>
      <c r="B14" t="s">
        <v>626</v>
      </c>
      <c r="C14" s="608">
        <v>5777</v>
      </c>
    </row>
    <row r="15" spans="1:3" ht="15.75" thickBot="1" x14ac:dyDescent="0.3">
      <c r="A15" s="263"/>
      <c r="B15" s="263"/>
      <c r="C15" s="1030"/>
    </row>
    <row r="16" spans="1:3" ht="21" x14ac:dyDescent="0.4">
      <c r="B16" s="756" t="s">
        <v>282</v>
      </c>
      <c r="C16" s="1031">
        <f>SUM(C14:C15)</f>
        <v>5777</v>
      </c>
    </row>
  </sheetData>
  <pageMargins left="0.7" right="0.7" top="0.75" bottom="0.75" header="0.3" footer="0.3"/>
  <pageSetup paperSize="5" scale="89" fitToHeight="0" orientation="portrait" r:id="rId1"/>
  <headerFooter>
    <oddFooter>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B4" sqref="B4"/>
    </sheetView>
  </sheetViews>
  <sheetFormatPr defaultRowHeight="15" x14ac:dyDescent="0.25"/>
  <cols>
    <col min="1" max="1" width="28.140625" bestFit="1" customWidth="1"/>
    <col min="2" max="2" width="34.5703125" customWidth="1"/>
    <col min="3" max="3" width="30" style="116" customWidth="1"/>
    <col min="4" max="4" width="10.5703125" customWidth="1"/>
  </cols>
  <sheetData>
    <row r="1" spans="1:4" ht="22.5" x14ac:dyDescent="0.4">
      <c r="A1" s="34"/>
      <c r="B1" s="738" t="s">
        <v>583</v>
      </c>
      <c r="C1" s="28"/>
      <c r="D1" s="1040"/>
    </row>
    <row r="2" spans="1:4" ht="22.5" x14ac:dyDescent="0.4">
      <c r="A2" s="28"/>
      <c r="B2" s="568" t="s">
        <v>1244</v>
      </c>
      <c r="C2" s="28"/>
      <c r="D2" s="1040"/>
    </row>
    <row r="3" spans="1:4" ht="22.5" x14ac:dyDescent="0.4">
      <c r="A3" s="28"/>
      <c r="B3" s="37" t="s">
        <v>1336</v>
      </c>
      <c r="C3" s="28"/>
      <c r="D3" s="1040"/>
    </row>
    <row r="5" spans="1:4" ht="18.75" thickBot="1" x14ac:dyDescent="0.4">
      <c r="A5" s="319"/>
      <c r="B5" s="319"/>
    </row>
    <row r="6" spans="1:4" ht="60" customHeight="1" thickBot="1" x14ac:dyDescent="0.4">
      <c r="A6" s="692" t="s">
        <v>380</v>
      </c>
      <c r="B6" s="693"/>
      <c r="C6" s="1039" t="s">
        <v>1257</v>
      </c>
    </row>
    <row r="7" spans="1:4" ht="18" x14ac:dyDescent="0.35">
      <c r="A7" s="428"/>
      <c r="B7" s="429"/>
      <c r="C7" s="903"/>
    </row>
    <row r="8" spans="1:4" ht="18" x14ac:dyDescent="0.35">
      <c r="A8" s="428" t="s">
        <v>1183</v>
      </c>
      <c r="B8" s="429" t="s">
        <v>541</v>
      </c>
      <c r="C8" s="903">
        <v>103676.76</v>
      </c>
    </row>
    <row r="9" spans="1:4" ht="18.75" thickBot="1" x14ac:dyDescent="0.4">
      <c r="A9" s="637"/>
      <c r="B9" s="448"/>
      <c r="C9" s="892"/>
    </row>
    <row r="10" spans="1:4" ht="21" x14ac:dyDescent="0.4">
      <c r="A10" s="319" t="s">
        <v>498</v>
      </c>
      <c r="B10" s="756" t="s">
        <v>282</v>
      </c>
      <c r="C10" s="1031">
        <f>SUM(C8:C9)</f>
        <v>103676.76</v>
      </c>
    </row>
    <row r="11" spans="1:4" ht="18.75" thickBot="1" x14ac:dyDescent="0.4">
      <c r="A11" s="319"/>
      <c r="B11" s="430"/>
      <c r="C11" s="903"/>
    </row>
    <row r="12" spans="1:4" ht="60" customHeight="1" thickBot="1" x14ac:dyDescent="0.4">
      <c r="A12" s="692" t="s">
        <v>578</v>
      </c>
      <c r="B12" s="655"/>
      <c r="C12" s="1039" t="s">
        <v>1257</v>
      </c>
    </row>
    <row r="13" spans="1:4" x14ac:dyDescent="0.25">
      <c r="C13" s="903"/>
    </row>
    <row r="14" spans="1:4" ht="18" x14ac:dyDescent="0.35">
      <c r="A14" s="69" t="s">
        <v>1184</v>
      </c>
      <c r="B14" s="430" t="s">
        <v>595</v>
      </c>
      <c r="C14" s="903">
        <v>103676.76</v>
      </c>
    </row>
    <row r="15" spans="1:4" ht="15.75" thickBot="1" x14ac:dyDescent="0.3">
      <c r="A15" s="263"/>
      <c r="B15" s="263"/>
      <c r="C15" s="892"/>
    </row>
    <row r="16" spans="1:4" ht="21" x14ac:dyDescent="0.4">
      <c r="B16" s="756" t="s">
        <v>282</v>
      </c>
      <c r="C16" s="1031">
        <f>SUM(C14:C15)</f>
        <v>103676.76</v>
      </c>
    </row>
  </sheetData>
  <pageMargins left="0.7" right="0.7" top="0.75" bottom="0.75" header="0.3" footer="0.3"/>
  <pageSetup paperSize="5" scale="97" fitToHeight="0" orientation="portrait" r:id="rId1"/>
  <headerFooter>
    <oddFooter>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6" sqref="B6"/>
    </sheetView>
  </sheetViews>
  <sheetFormatPr defaultRowHeight="15" x14ac:dyDescent="0.25"/>
  <cols>
    <col min="2" max="2" width="33.7109375" customWidth="1"/>
    <col min="3" max="3" width="21.42578125" style="116" customWidth="1"/>
  </cols>
  <sheetData>
    <row r="1" spans="1:3" ht="22.5" x14ac:dyDescent="0.4">
      <c r="A1" s="34"/>
      <c r="B1" s="34" t="s">
        <v>637</v>
      </c>
      <c r="C1" s="115"/>
    </row>
    <row r="2" spans="1:3" ht="18.75" customHeight="1" x14ac:dyDescent="0.4">
      <c r="A2" s="28"/>
      <c r="B2" s="568" t="s">
        <v>1244</v>
      </c>
      <c r="C2" s="115"/>
    </row>
    <row r="3" spans="1:3" ht="22.5" hidden="1" x14ac:dyDescent="0.4">
      <c r="A3" s="631" t="s">
        <v>627</v>
      </c>
      <c r="B3" s="36"/>
      <c r="C3" s="115"/>
    </row>
    <row r="4" spans="1:3" hidden="1" x14ac:dyDescent="0.25"/>
    <row r="5" spans="1:3" ht="24" thickBot="1" x14ac:dyDescent="0.4">
      <c r="A5" s="423"/>
      <c r="B5" s="759" t="s">
        <v>1336</v>
      </c>
      <c r="C5" s="115"/>
    </row>
    <row r="6" spans="1:3" ht="55.15" customHeight="1" thickBot="1" x14ac:dyDescent="0.4">
      <c r="A6" s="92" t="s">
        <v>380</v>
      </c>
      <c r="B6" s="319"/>
      <c r="C6" s="1039" t="s">
        <v>1257</v>
      </c>
    </row>
    <row r="7" spans="1:3" ht="18" x14ac:dyDescent="0.35">
      <c r="A7" s="428"/>
      <c r="B7" s="429"/>
      <c r="C7" s="903"/>
    </row>
    <row r="8" spans="1:3" ht="18" x14ac:dyDescent="0.35">
      <c r="A8" s="428" t="s">
        <v>374</v>
      </c>
      <c r="B8" s="429" t="s">
        <v>541</v>
      </c>
      <c r="C8" s="903">
        <v>1007041.76</v>
      </c>
    </row>
    <row r="9" spans="1:3" ht="18.75" thickBot="1" x14ac:dyDescent="0.4">
      <c r="A9" s="637"/>
      <c r="B9" s="448" t="s">
        <v>571</v>
      </c>
      <c r="C9" s="892"/>
    </row>
    <row r="10" spans="1:3" ht="21" x14ac:dyDescent="0.4">
      <c r="A10" s="319" t="s">
        <v>498</v>
      </c>
      <c r="B10" s="756" t="s">
        <v>282</v>
      </c>
      <c r="C10" s="1036">
        <f>SUM(C8:C9)</f>
        <v>1007041.76</v>
      </c>
    </row>
    <row r="11" spans="1:3" ht="18.75" thickBot="1" x14ac:dyDescent="0.4">
      <c r="A11" s="319"/>
      <c r="B11" s="430"/>
      <c r="C11" s="903"/>
    </row>
    <row r="12" spans="1:3" ht="33.75" thickBot="1" x14ac:dyDescent="0.4">
      <c r="A12" s="92" t="s">
        <v>542</v>
      </c>
      <c r="B12" s="430"/>
      <c r="C12" s="1039" t="s">
        <v>1257</v>
      </c>
    </row>
    <row r="13" spans="1:3" ht="18" x14ac:dyDescent="0.35">
      <c r="A13" s="92"/>
      <c r="B13" s="430"/>
      <c r="C13" s="903"/>
    </row>
    <row r="14" spans="1:3" x14ac:dyDescent="0.25">
      <c r="A14" t="s">
        <v>584</v>
      </c>
      <c r="B14" t="s">
        <v>543</v>
      </c>
      <c r="C14" s="903">
        <v>298185</v>
      </c>
    </row>
    <row r="15" spans="1:3" x14ac:dyDescent="0.25">
      <c r="A15" t="s">
        <v>584</v>
      </c>
      <c r="B15" t="s">
        <v>544</v>
      </c>
      <c r="C15" s="903">
        <v>54531</v>
      </c>
    </row>
    <row r="16" spans="1:3" x14ac:dyDescent="0.25">
      <c r="A16" t="s">
        <v>584</v>
      </c>
      <c r="B16" t="s">
        <v>545</v>
      </c>
      <c r="C16" s="903">
        <v>213345</v>
      </c>
    </row>
    <row r="17" spans="1:3" x14ac:dyDescent="0.25">
      <c r="A17" t="s">
        <v>584</v>
      </c>
      <c r="B17" t="s">
        <v>546</v>
      </c>
      <c r="C17" s="903">
        <v>129663</v>
      </c>
    </row>
    <row r="18" spans="1:3" x14ac:dyDescent="0.25">
      <c r="A18" t="s">
        <v>584</v>
      </c>
      <c r="B18" t="s">
        <v>547</v>
      </c>
      <c r="C18" s="903">
        <v>5777</v>
      </c>
    </row>
    <row r="19" spans="1:3" x14ac:dyDescent="0.25">
      <c r="A19" t="s">
        <v>584</v>
      </c>
      <c r="B19" t="s">
        <v>548</v>
      </c>
      <c r="C19" s="903">
        <v>103676.76</v>
      </c>
    </row>
    <row r="20" spans="1:3" x14ac:dyDescent="0.25">
      <c r="A20" t="s">
        <v>584</v>
      </c>
      <c r="B20" s="46" t="s">
        <v>549</v>
      </c>
      <c r="C20" s="903">
        <v>101864</v>
      </c>
    </row>
    <row r="21" spans="1:3" ht="15.75" thickBot="1" x14ac:dyDescent="0.3">
      <c r="A21" t="s">
        <v>584</v>
      </c>
      <c r="B21" s="575" t="s">
        <v>1259</v>
      </c>
      <c r="C21" s="892">
        <v>100000</v>
      </c>
    </row>
    <row r="22" spans="1:3" ht="21" x14ac:dyDescent="0.4">
      <c r="A22" s="751"/>
      <c r="B22" s="643" t="s">
        <v>282</v>
      </c>
      <c r="C22" s="1036">
        <f>SUM(C14:C21)</f>
        <v>1007041.76</v>
      </c>
    </row>
    <row r="23" spans="1:3" ht="18" x14ac:dyDescent="0.35">
      <c r="A23" s="319"/>
      <c r="B23" s="319"/>
    </row>
    <row r="24" spans="1:3" ht="18" x14ac:dyDescent="0.35">
      <c r="A24" s="319"/>
      <c r="B24" s="319"/>
    </row>
  </sheetData>
  <pageMargins left="0.7" right="0.7" top="0.75" bottom="0.75" header="0.3" footer="0.3"/>
  <pageSetup paperSize="5" orientation="portrait" r:id="rId1"/>
  <headerFooter>
    <oddFooter>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B6" sqref="B6"/>
    </sheetView>
  </sheetViews>
  <sheetFormatPr defaultRowHeight="15" x14ac:dyDescent="0.25"/>
  <cols>
    <col min="1" max="1" width="21.5703125" customWidth="1"/>
    <col min="2" max="2" width="39.7109375" customWidth="1"/>
    <col min="3" max="3" width="17.85546875" style="606" customWidth="1"/>
  </cols>
  <sheetData>
    <row r="1" spans="1:3" ht="22.5" x14ac:dyDescent="0.4">
      <c r="A1" s="34"/>
      <c r="B1" s="34" t="s">
        <v>638</v>
      </c>
      <c r="C1" s="776"/>
    </row>
    <row r="2" spans="1:3" ht="18.75" customHeight="1" x14ac:dyDescent="0.4">
      <c r="A2" s="28"/>
      <c r="B2" s="568" t="s">
        <v>1244</v>
      </c>
      <c r="C2" s="776"/>
    </row>
    <row r="3" spans="1:3" ht="22.5" hidden="1" x14ac:dyDescent="0.4">
      <c r="A3" s="631" t="s">
        <v>627</v>
      </c>
      <c r="B3" s="36"/>
      <c r="C3" s="776"/>
    </row>
    <row r="4" spans="1:3" hidden="1" x14ac:dyDescent="0.25">
      <c r="C4" s="776"/>
    </row>
    <row r="5" spans="1:3" ht="23.25" thickBot="1" x14ac:dyDescent="0.45">
      <c r="A5" s="423"/>
      <c r="B5" s="34" t="s">
        <v>1336</v>
      </c>
      <c r="C5" s="776"/>
    </row>
    <row r="6" spans="1:3" ht="60" customHeight="1" thickBot="1" x14ac:dyDescent="0.45">
      <c r="A6" s="751" t="s">
        <v>380</v>
      </c>
      <c r="B6" s="752"/>
      <c r="C6" s="1041" t="s">
        <v>1255</v>
      </c>
    </row>
    <row r="7" spans="1:3" ht="21" x14ac:dyDescent="0.4">
      <c r="A7" s="753"/>
      <c r="B7" s="754"/>
      <c r="C7" s="1042"/>
    </row>
    <row r="8" spans="1:3" ht="21" x14ac:dyDescent="0.4">
      <c r="A8" s="753" t="s">
        <v>1185</v>
      </c>
      <c r="B8" s="754" t="s">
        <v>639</v>
      </c>
      <c r="C8" s="1043">
        <v>420963</v>
      </c>
    </row>
    <row r="9" spans="1:3" ht="21.75" thickBot="1" x14ac:dyDescent="0.45">
      <c r="A9" s="755"/>
      <c r="B9" s="222"/>
      <c r="C9" s="1044"/>
    </row>
    <row r="10" spans="1:3" ht="21" x14ac:dyDescent="0.4">
      <c r="A10" s="752" t="s">
        <v>498</v>
      </c>
      <c r="B10" s="756" t="s">
        <v>282</v>
      </c>
      <c r="C10" s="1045">
        <f>SUM(C8:C9)</f>
        <v>420963</v>
      </c>
    </row>
    <row r="11" spans="1:3" ht="21.75" thickBot="1" x14ac:dyDescent="0.45">
      <c r="A11" s="752"/>
      <c r="B11" s="757"/>
      <c r="C11" s="1042"/>
    </row>
    <row r="12" spans="1:3" ht="58.5" thickBot="1" x14ac:dyDescent="0.45">
      <c r="A12" s="751" t="s">
        <v>640</v>
      </c>
      <c r="B12" s="757"/>
      <c r="C12" s="1041" t="s">
        <v>1255</v>
      </c>
    </row>
    <row r="13" spans="1:3" ht="21" x14ac:dyDescent="0.4">
      <c r="A13" s="751"/>
      <c r="B13" s="757"/>
      <c r="C13" s="1042"/>
    </row>
    <row r="14" spans="1:3" ht="19.5" thickBot="1" x14ac:dyDescent="0.35">
      <c r="A14" s="758" t="s">
        <v>1186</v>
      </c>
      <c r="B14" s="758" t="s">
        <v>641</v>
      </c>
      <c r="C14" s="1046">
        <v>420963</v>
      </c>
    </row>
    <row r="15" spans="1:3" ht="21" x14ac:dyDescent="0.4">
      <c r="A15" s="751"/>
      <c r="B15" s="643" t="s">
        <v>282</v>
      </c>
      <c r="C15" s="1045">
        <f>SUM(C14:C14)</f>
        <v>420963</v>
      </c>
    </row>
    <row r="16" spans="1:3" ht="18" x14ac:dyDescent="0.35">
      <c r="A16" s="319"/>
      <c r="B16" s="319"/>
    </row>
    <row r="17" spans="1:2" ht="18" x14ac:dyDescent="0.35">
      <c r="A17" s="319"/>
      <c r="B17" s="319"/>
    </row>
  </sheetData>
  <pageMargins left="0.7" right="0.7" top="0.75" bottom="0.75" header="0.3" footer="0.3"/>
  <pageSetup paperSize="5" fitToHeight="0" orientation="portrait" r:id="rId1"/>
  <headerFooter>
    <oddFooter>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B5" sqref="B5"/>
    </sheetView>
  </sheetViews>
  <sheetFormatPr defaultRowHeight="15" x14ac:dyDescent="0.25"/>
  <cols>
    <col min="1" max="1" width="27.5703125" customWidth="1"/>
    <col min="2" max="2" width="43.7109375" bestFit="1" customWidth="1"/>
    <col min="3" max="3" width="23.140625" customWidth="1"/>
  </cols>
  <sheetData>
    <row r="1" spans="1:3" ht="22.5" x14ac:dyDescent="0.4">
      <c r="A1" s="34"/>
      <c r="B1" s="34" t="s">
        <v>652</v>
      </c>
      <c r="C1" s="740"/>
    </row>
    <row r="2" spans="1:3" ht="22.5" x14ac:dyDescent="0.4">
      <c r="A2" s="28"/>
      <c r="B2" s="568" t="s">
        <v>1260</v>
      </c>
      <c r="C2" s="741"/>
    </row>
    <row r="3" spans="1:3" ht="22.5" x14ac:dyDescent="0.4">
      <c r="A3" s="253"/>
      <c r="B3" s="35"/>
      <c r="C3" s="741"/>
    </row>
    <row r="4" spans="1:3" ht="23.25" thickBot="1" x14ac:dyDescent="0.45">
      <c r="A4" s="423"/>
      <c r="B4" s="35" t="s">
        <v>1336</v>
      </c>
      <c r="C4" s="423"/>
    </row>
    <row r="5" spans="1:3" ht="58.5" thickBot="1" x14ac:dyDescent="0.45">
      <c r="A5" s="751" t="s">
        <v>380</v>
      </c>
      <c r="B5" s="752"/>
      <c r="C5" s="1047" t="s">
        <v>1255</v>
      </c>
    </row>
    <row r="6" spans="1:3" ht="21" x14ac:dyDescent="0.4">
      <c r="A6" s="753"/>
      <c r="B6" s="754"/>
      <c r="C6" s="1048"/>
    </row>
    <row r="7" spans="1:3" ht="21" x14ac:dyDescent="0.4">
      <c r="A7" s="753" t="s">
        <v>653</v>
      </c>
      <c r="B7" s="754" t="s">
        <v>1239</v>
      </c>
      <c r="C7" s="1048">
        <v>466994</v>
      </c>
    </row>
    <row r="8" spans="1:3" ht="21.75" thickBot="1" x14ac:dyDescent="0.45">
      <c r="A8" s="755"/>
      <c r="B8" s="222"/>
      <c r="C8" s="1049"/>
    </row>
    <row r="9" spans="1:3" ht="21" x14ac:dyDescent="0.4">
      <c r="A9" s="752" t="s">
        <v>498</v>
      </c>
      <c r="B9" s="756" t="s">
        <v>282</v>
      </c>
      <c r="C9" s="1050">
        <f>SUM(C7:C8)</f>
        <v>466994</v>
      </c>
    </row>
    <row r="10" spans="1:3" ht="21.75" thickBot="1" x14ac:dyDescent="0.45">
      <c r="A10" s="752"/>
      <c r="B10" s="757"/>
      <c r="C10" s="1048"/>
    </row>
    <row r="11" spans="1:3" ht="58.5" thickBot="1" x14ac:dyDescent="0.45">
      <c r="A11" s="751" t="s">
        <v>640</v>
      </c>
      <c r="B11" s="757"/>
      <c r="C11" s="1047" t="s">
        <v>1255</v>
      </c>
    </row>
    <row r="12" spans="1:3" ht="21" x14ac:dyDescent="0.4">
      <c r="A12" s="751" t="s">
        <v>1187</v>
      </c>
      <c r="B12" s="757" t="s">
        <v>656</v>
      </c>
      <c r="C12" s="1051"/>
    </row>
    <row r="13" spans="1:3" ht="19.5" thickBot="1" x14ac:dyDescent="0.35">
      <c r="A13" s="758" t="s">
        <v>1188</v>
      </c>
      <c r="B13" s="758" t="s">
        <v>655</v>
      </c>
      <c r="C13" s="1049">
        <v>466994</v>
      </c>
    </row>
    <row r="14" spans="1:3" ht="21" x14ac:dyDescent="0.4">
      <c r="A14" s="751"/>
      <c r="B14" s="643" t="s">
        <v>282</v>
      </c>
      <c r="C14" s="1050">
        <f>SUM(C13:C13)</f>
        <v>466994</v>
      </c>
    </row>
  </sheetData>
  <pageMargins left="0.7" right="0.7" top="0.75" bottom="0.75" header="0.3" footer="0.3"/>
  <pageSetup paperSize="5" scale="95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B5" sqref="B5"/>
    </sheetView>
  </sheetViews>
  <sheetFormatPr defaultRowHeight="15" x14ac:dyDescent="0.25"/>
  <cols>
    <col min="1" max="1" width="27.5703125" customWidth="1"/>
    <col min="2" max="2" width="43.7109375" bestFit="1" customWidth="1"/>
    <col min="3" max="3" width="23.140625" customWidth="1"/>
  </cols>
  <sheetData>
    <row r="1" spans="1:3" ht="22.5" x14ac:dyDescent="0.4">
      <c r="A1" s="34"/>
      <c r="B1" s="34" t="s">
        <v>657</v>
      </c>
      <c r="C1" s="740"/>
    </row>
    <row r="2" spans="1:3" ht="22.5" x14ac:dyDescent="0.4">
      <c r="A2" s="28"/>
      <c r="B2" s="568" t="s">
        <v>1260</v>
      </c>
      <c r="C2" s="741"/>
    </row>
    <row r="3" spans="1:3" ht="22.5" x14ac:dyDescent="0.4">
      <c r="A3" s="253"/>
      <c r="B3" s="35"/>
      <c r="C3" s="741"/>
    </row>
    <row r="4" spans="1:3" ht="23.25" thickBot="1" x14ac:dyDescent="0.45">
      <c r="A4" s="423"/>
      <c r="B4" s="35" t="s">
        <v>1336</v>
      </c>
      <c r="C4" s="423"/>
    </row>
    <row r="5" spans="1:3" ht="58.5" thickBot="1" x14ac:dyDescent="0.45">
      <c r="A5" s="751" t="s">
        <v>380</v>
      </c>
      <c r="B5" s="752"/>
      <c r="C5" s="1047" t="s">
        <v>1261</v>
      </c>
    </row>
    <row r="6" spans="1:3" ht="21" x14ac:dyDescent="0.4">
      <c r="A6" s="753"/>
      <c r="B6" s="754"/>
      <c r="C6" s="1048"/>
    </row>
    <row r="7" spans="1:3" ht="21" x14ac:dyDescent="0.4">
      <c r="A7" s="753" t="s">
        <v>658</v>
      </c>
      <c r="B7" s="754" t="s">
        <v>654</v>
      </c>
      <c r="C7" s="1048">
        <v>400000</v>
      </c>
    </row>
    <row r="8" spans="1:3" ht="21.75" thickBot="1" x14ac:dyDescent="0.45">
      <c r="A8" s="755"/>
      <c r="B8" s="222"/>
      <c r="C8" s="1049"/>
    </row>
    <row r="9" spans="1:3" ht="21" x14ac:dyDescent="0.4">
      <c r="A9" s="752" t="s">
        <v>498</v>
      </c>
      <c r="B9" s="756" t="s">
        <v>282</v>
      </c>
      <c r="C9" s="1050">
        <f>SUM(C7:C8)</f>
        <v>400000</v>
      </c>
    </row>
    <row r="10" spans="1:3" ht="21.75" thickBot="1" x14ac:dyDescent="0.45">
      <c r="A10" s="752"/>
      <c r="B10" s="757"/>
      <c r="C10" s="1048"/>
    </row>
    <row r="11" spans="1:3" ht="58.5" thickBot="1" x14ac:dyDescent="0.45">
      <c r="A11" s="751" t="s">
        <v>640</v>
      </c>
      <c r="B11" s="757"/>
      <c r="C11" s="1047" t="s">
        <v>1261</v>
      </c>
    </row>
    <row r="12" spans="1:3" ht="21" x14ac:dyDescent="0.4">
      <c r="A12" s="751" t="s">
        <v>1189</v>
      </c>
      <c r="B12" s="757" t="s">
        <v>656</v>
      </c>
      <c r="C12" s="1051"/>
    </row>
    <row r="13" spans="1:3" ht="19.5" thickBot="1" x14ac:dyDescent="0.35">
      <c r="A13" s="758" t="s">
        <v>1190</v>
      </c>
      <c r="B13" s="758" t="s">
        <v>659</v>
      </c>
      <c r="C13" s="1049">
        <v>400000</v>
      </c>
    </row>
    <row r="14" spans="1:3" ht="21" x14ac:dyDescent="0.4">
      <c r="A14" s="751"/>
      <c r="B14" s="643" t="s">
        <v>282</v>
      </c>
      <c r="C14" s="1050">
        <f>SUM(C13:C13)</f>
        <v>400000</v>
      </c>
    </row>
  </sheetData>
  <pageMargins left="0.7" right="0.7" top="0.75" bottom="0.75" header="0.3" footer="0.3"/>
  <pageSetup paperSize="5" scale="95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workbookViewId="0">
      <selection activeCell="B5" sqref="B5"/>
    </sheetView>
  </sheetViews>
  <sheetFormatPr defaultRowHeight="15" x14ac:dyDescent="0.25"/>
  <cols>
    <col min="1" max="1" width="27.5703125" customWidth="1"/>
    <col min="2" max="2" width="43.7109375" bestFit="1" customWidth="1"/>
    <col min="3" max="3" width="23.140625" customWidth="1"/>
  </cols>
  <sheetData>
    <row r="1" spans="1:3" ht="22.5" x14ac:dyDescent="0.4">
      <c r="A1" s="34"/>
      <c r="B1" s="34" t="s">
        <v>1264</v>
      </c>
      <c r="C1" s="740"/>
    </row>
    <row r="2" spans="1:3" ht="22.5" x14ac:dyDescent="0.4">
      <c r="A2" s="28"/>
      <c r="B2" s="568" t="s">
        <v>1260</v>
      </c>
      <c r="C2" s="741"/>
    </row>
    <row r="3" spans="1:3" ht="22.5" x14ac:dyDescent="0.4">
      <c r="A3" s="253"/>
      <c r="B3" s="35"/>
      <c r="C3" s="741"/>
    </row>
    <row r="4" spans="1:3" ht="23.25" thickBot="1" x14ac:dyDescent="0.45">
      <c r="A4" s="423"/>
      <c r="B4" s="35" t="s">
        <v>1336</v>
      </c>
      <c r="C4" s="423"/>
    </row>
    <row r="5" spans="1:3" ht="58.5" thickBot="1" x14ac:dyDescent="0.45">
      <c r="A5" s="1054" t="s">
        <v>380</v>
      </c>
      <c r="B5" s="1055"/>
      <c r="C5" s="1047" t="s">
        <v>1261</v>
      </c>
    </row>
    <row r="6" spans="1:3" ht="21" x14ac:dyDescent="0.4">
      <c r="A6" s="753" t="s">
        <v>1269</v>
      </c>
      <c r="B6" s="754" t="s">
        <v>1211</v>
      </c>
      <c r="C6" s="1048">
        <v>426311</v>
      </c>
    </row>
    <row r="7" spans="1:3" ht="21" x14ac:dyDescent="0.4">
      <c r="A7" s="753" t="s">
        <v>1265</v>
      </c>
      <c r="B7" s="754" t="s">
        <v>1266</v>
      </c>
      <c r="C7" s="1048">
        <v>866594</v>
      </c>
    </row>
    <row r="8" spans="1:3" ht="21.75" thickBot="1" x14ac:dyDescent="0.45">
      <c r="A8" s="755"/>
      <c r="B8" s="222"/>
      <c r="C8" s="1049"/>
    </row>
    <row r="9" spans="1:3" ht="21" x14ac:dyDescent="0.4">
      <c r="A9" s="752" t="s">
        <v>498</v>
      </c>
      <c r="B9" s="756" t="s">
        <v>282</v>
      </c>
      <c r="C9" s="1050">
        <f>SUM(C6:C8)</f>
        <v>1292905</v>
      </c>
    </row>
    <row r="10" spans="1:3" ht="21.75" thickBot="1" x14ac:dyDescent="0.45">
      <c r="A10" s="752"/>
      <c r="B10" s="757"/>
      <c r="C10" s="1048"/>
    </row>
    <row r="11" spans="1:3" ht="58.5" thickBot="1" x14ac:dyDescent="0.45">
      <c r="A11" s="1054" t="s">
        <v>640</v>
      </c>
      <c r="B11" s="1055"/>
      <c r="C11" s="1047" t="s">
        <v>1261</v>
      </c>
    </row>
    <row r="12" spans="1:3" ht="21" x14ac:dyDescent="0.4">
      <c r="A12" s="824" t="s">
        <v>1268</v>
      </c>
      <c r="B12" s="757" t="s">
        <v>1270</v>
      </c>
      <c r="C12" s="1051">
        <v>98506</v>
      </c>
    </row>
    <row r="13" spans="1:3" ht="19.5" thickBot="1" x14ac:dyDescent="0.35">
      <c r="A13" s="758" t="s">
        <v>1267</v>
      </c>
      <c r="B13" s="758" t="s">
        <v>541</v>
      </c>
      <c r="C13" s="1053">
        <v>92821</v>
      </c>
    </row>
    <row r="14" spans="1:3" ht="19.5" thickBot="1" x14ac:dyDescent="0.35">
      <c r="A14" s="758" t="s">
        <v>1267</v>
      </c>
      <c r="B14" s="758" t="s">
        <v>1271</v>
      </c>
      <c r="C14" s="1049">
        <v>1101578</v>
      </c>
    </row>
    <row r="15" spans="1:3" ht="21" x14ac:dyDescent="0.4">
      <c r="A15" s="751"/>
      <c r="B15" s="643" t="s">
        <v>282</v>
      </c>
      <c r="C15" s="1052">
        <f>SUM(C12:C14)</f>
        <v>1292905</v>
      </c>
    </row>
    <row r="18" spans="1:1" ht="18.75" x14ac:dyDescent="0.3">
      <c r="A18" s="829" t="s">
        <v>1276</v>
      </c>
    </row>
    <row r="19" spans="1:1" ht="18.75" x14ac:dyDescent="0.3">
      <c r="A19" s="830" t="s">
        <v>1319</v>
      </c>
    </row>
    <row r="20" spans="1:1" ht="18.75" x14ac:dyDescent="0.3">
      <c r="A20" s="830" t="s">
        <v>1320</v>
      </c>
    </row>
    <row r="21" spans="1:1" ht="18.75" x14ac:dyDescent="0.3">
      <c r="A21" s="830" t="s">
        <v>1321</v>
      </c>
    </row>
    <row r="22" spans="1:1" ht="18.75" x14ac:dyDescent="0.3">
      <c r="A22" s="830" t="s">
        <v>1322</v>
      </c>
    </row>
    <row r="24" spans="1:1" ht="18.75" x14ac:dyDescent="0.3">
      <c r="A24" s="829" t="s">
        <v>1277</v>
      </c>
    </row>
    <row r="25" spans="1:1" ht="18.75" x14ac:dyDescent="0.3">
      <c r="A25" s="830" t="s">
        <v>1323</v>
      </c>
    </row>
    <row r="26" spans="1:1" ht="18.75" x14ac:dyDescent="0.3">
      <c r="A26" s="830" t="s">
        <v>1324</v>
      </c>
    </row>
    <row r="27" spans="1:1" ht="18.75" x14ac:dyDescent="0.3">
      <c r="A27" s="830" t="s">
        <v>1325</v>
      </c>
    </row>
    <row r="28" spans="1:1" ht="18.75" x14ac:dyDescent="0.3">
      <c r="A28" s="830" t="s">
        <v>1326</v>
      </c>
    </row>
  </sheetData>
  <pageMargins left="0.7" right="0.7" top="0.75" bottom="0.75" header="0.3" footer="0.3"/>
  <pageSetup paperSize="5" scale="9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F1" workbookViewId="0">
      <pane xSplit="1" ySplit="5" topLeftCell="G6" activePane="bottomRight" state="frozen"/>
      <selection activeCell="F1" sqref="F1"/>
      <selection pane="topRight" activeCell="G1" sqref="G1"/>
      <selection pane="bottomLeft" activeCell="F6" sqref="F6"/>
      <selection pane="bottomRight" activeCell="G4" sqref="G4"/>
    </sheetView>
  </sheetViews>
  <sheetFormatPr defaultColWidth="9.140625" defaultRowHeight="16.5" x14ac:dyDescent="0.3"/>
  <cols>
    <col min="1" max="3" width="9.140625" style="171"/>
    <col min="4" max="4" width="7.85546875" style="171" customWidth="1"/>
    <col min="5" max="5" width="9.140625" style="171" hidden="1" customWidth="1"/>
    <col min="6" max="6" width="18.140625" style="45" customWidth="1"/>
    <col min="7" max="7" width="67.140625" style="45" customWidth="1"/>
    <col min="8" max="8" width="32.5703125" style="813" customWidth="1"/>
    <col min="9" max="16384" width="9.140625" style="45"/>
  </cols>
  <sheetData>
    <row r="1" spans="1:8" ht="21" x14ac:dyDescent="0.4">
      <c r="F1" s="79"/>
      <c r="G1" s="240"/>
    </row>
    <row r="2" spans="1:8" s="79" customFormat="1" ht="21" x14ac:dyDescent="0.4">
      <c r="A2" s="171"/>
      <c r="B2" s="171"/>
      <c r="C2" s="171"/>
      <c r="D2" s="171"/>
      <c r="E2" s="171"/>
      <c r="F2" s="1062" t="s">
        <v>373</v>
      </c>
      <c r="G2" s="1062"/>
      <c r="H2" s="814"/>
    </row>
    <row r="3" spans="1:8" s="79" customFormat="1" ht="22.5" x14ac:dyDescent="0.3">
      <c r="A3" s="171"/>
      <c r="B3" s="171"/>
      <c r="C3" s="171"/>
      <c r="D3" s="171"/>
      <c r="E3" s="171"/>
      <c r="F3" s="114"/>
      <c r="G3" s="114" t="s">
        <v>1336</v>
      </c>
      <c r="H3" s="814"/>
    </row>
    <row r="4" spans="1:8" s="79" customFormat="1" ht="23.25" thickBot="1" x14ac:dyDescent="0.45">
      <c r="A4" s="171"/>
      <c r="B4" s="171"/>
      <c r="C4" s="171"/>
      <c r="D4" s="171"/>
      <c r="E4" s="171"/>
      <c r="F4" s="179"/>
      <c r="G4" s="179" t="s">
        <v>1244</v>
      </c>
      <c r="H4" s="814"/>
    </row>
    <row r="5" spans="1:8" ht="69.95" customHeight="1" thickBot="1" x14ac:dyDescent="0.4">
      <c r="F5" s="204"/>
      <c r="G5" s="204"/>
      <c r="H5" s="256" t="s">
        <v>1335</v>
      </c>
    </row>
    <row r="6" spans="1:8" ht="20.100000000000001" customHeight="1" thickBot="1" x14ac:dyDescent="0.4">
      <c r="F6" s="389" t="s">
        <v>1210</v>
      </c>
      <c r="G6" s="846" t="s">
        <v>1211</v>
      </c>
      <c r="H6" s="851">
        <v>15939</v>
      </c>
    </row>
    <row r="7" spans="1:8" ht="20.100000000000001" customHeight="1" x14ac:dyDescent="0.3">
      <c r="F7" s="88" t="s">
        <v>671</v>
      </c>
      <c r="G7" s="847" t="s">
        <v>21</v>
      </c>
      <c r="H7" s="852">
        <v>1199952</v>
      </c>
    </row>
    <row r="8" spans="1:8" ht="20.100000000000001" customHeight="1" x14ac:dyDescent="0.3">
      <c r="F8" s="68" t="s">
        <v>672</v>
      </c>
      <c r="G8" s="848" t="s">
        <v>0</v>
      </c>
      <c r="H8" s="852">
        <v>19500</v>
      </c>
    </row>
    <row r="9" spans="1:8" ht="20.100000000000001" customHeight="1" x14ac:dyDescent="0.3">
      <c r="F9" s="68" t="s">
        <v>673</v>
      </c>
      <c r="G9" s="848" t="s">
        <v>384</v>
      </c>
      <c r="H9" s="852">
        <v>83118</v>
      </c>
    </row>
    <row r="10" spans="1:8" ht="20.100000000000001" customHeight="1" x14ac:dyDescent="0.3">
      <c r="F10" s="68" t="s">
        <v>674</v>
      </c>
      <c r="G10" s="848" t="s">
        <v>356</v>
      </c>
      <c r="H10" s="852"/>
    </row>
    <row r="11" spans="1:8" ht="20.100000000000001" customHeight="1" x14ac:dyDescent="0.3">
      <c r="F11" s="68" t="s">
        <v>675</v>
      </c>
      <c r="G11" s="848" t="s">
        <v>357</v>
      </c>
      <c r="H11" s="852">
        <v>446672</v>
      </c>
    </row>
    <row r="12" spans="1:8" ht="20.100000000000001" customHeight="1" x14ac:dyDescent="0.3">
      <c r="F12" s="68" t="s">
        <v>676</v>
      </c>
      <c r="G12" s="848" t="s">
        <v>358</v>
      </c>
      <c r="H12" s="852">
        <v>369873</v>
      </c>
    </row>
    <row r="13" spans="1:8" ht="20.100000000000001" customHeight="1" x14ac:dyDescent="0.3">
      <c r="F13" s="68" t="s">
        <v>677</v>
      </c>
      <c r="G13" s="848" t="s">
        <v>359</v>
      </c>
      <c r="H13" s="852">
        <v>58961</v>
      </c>
    </row>
    <row r="14" spans="1:8" ht="20.100000000000001" customHeight="1" x14ac:dyDescent="0.3">
      <c r="F14" s="68" t="s">
        <v>678</v>
      </c>
      <c r="G14" s="848" t="s">
        <v>1</v>
      </c>
      <c r="H14" s="852">
        <v>34895</v>
      </c>
    </row>
    <row r="15" spans="1:8" ht="20.100000000000001" customHeight="1" x14ac:dyDescent="0.3">
      <c r="F15" s="68" t="s">
        <v>679</v>
      </c>
      <c r="G15" s="848" t="s">
        <v>360</v>
      </c>
      <c r="H15" s="852">
        <v>10607</v>
      </c>
    </row>
    <row r="16" spans="1:8" ht="20.100000000000001" customHeight="1" x14ac:dyDescent="0.3">
      <c r="F16" s="68" t="s">
        <v>680</v>
      </c>
      <c r="G16" s="848" t="s">
        <v>462</v>
      </c>
      <c r="H16" s="852">
        <v>2388</v>
      </c>
    </row>
    <row r="17" spans="6:8" ht="20.100000000000001" customHeight="1" x14ac:dyDescent="0.3">
      <c r="F17" s="68" t="s">
        <v>681</v>
      </c>
      <c r="G17" s="848" t="s">
        <v>2</v>
      </c>
      <c r="H17" s="852">
        <v>354</v>
      </c>
    </row>
    <row r="18" spans="6:8" ht="20.100000000000001" customHeight="1" x14ac:dyDescent="0.3">
      <c r="F18" s="68" t="s">
        <v>682</v>
      </c>
      <c r="G18" s="848" t="s">
        <v>361</v>
      </c>
      <c r="H18" s="852">
        <v>23945</v>
      </c>
    </row>
    <row r="19" spans="6:8" ht="20.100000000000001" customHeight="1" x14ac:dyDescent="0.3">
      <c r="F19" s="68" t="s">
        <v>683</v>
      </c>
      <c r="G19" s="848" t="s">
        <v>362</v>
      </c>
      <c r="H19" s="852">
        <v>1068</v>
      </c>
    </row>
    <row r="20" spans="6:8" ht="20.100000000000001" customHeight="1" x14ac:dyDescent="0.3">
      <c r="F20" s="68" t="s">
        <v>684</v>
      </c>
      <c r="G20" s="848" t="s">
        <v>3</v>
      </c>
      <c r="H20" s="852">
        <v>2200</v>
      </c>
    </row>
    <row r="21" spans="6:8" ht="20.100000000000001" customHeight="1" x14ac:dyDescent="0.3">
      <c r="F21" s="68" t="s">
        <v>685</v>
      </c>
      <c r="G21" s="848" t="s">
        <v>4</v>
      </c>
      <c r="H21" s="852">
        <v>12000</v>
      </c>
    </row>
    <row r="22" spans="6:8" ht="20.100000000000001" customHeight="1" x14ac:dyDescent="0.3">
      <c r="F22" s="68" t="s">
        <v>686</v>
      </c>
      <c r="G22" s="848" t="s">
        <v>5</v>
      </c>
      <c r="H22" s="852">
        <v>4700</v>
      </c>
    </row>
    <row r="23" spans="6:8" ht="20.100000000000001" customHeight="1" x14ac:dyDescent="0.3">
      <c r="F23" s="68" t="s">
        <v>687</v>
      </c>
      <c r="G23" s="848" t="s">
        <v>363</v>
      </c>
      <c r="H23" s="852"/>
    </row>
    <row r="24" spans="6:8" ht="20.100000000000001" customHeight="1" x14ac:dyDescent="0.3">
      <c r="F24" s="68" t="s">
        <v>688</v>
      </c>
      <c r="G24" s="848" t="s">
        <v>6</v>
      </c>
      <c r="H24" s="852">
        <v>1950</v>
      </c>
    </row>
    <row r="25" spans="6:8" ht="20.100000000000001" customHeight="1" x14ac:dyDescent="0.3">
      <c r="F25" s="68" t="s">
        <v>689</v>
      </c>
      <c r="G25" s="848" t="s">
        <v>7</v>
      </c>
      <c r="H25" s="852">
        <v>1700</v>
      </c>
    </row>
    <row r="26" spans="6:8" ht="20.100000000000001" customHeight="1" x14ac:dyDescent="0.3">
      <c r="F26" s="172" t="s">
        <v>690</v>
      </c>
      <c r="G26" s="848" t="s">
        <v>23</v>
      </c>
      <c r="H26" s="852">
        <v>5826</v>
      </c>
    </row>
    <row r="27" spans="6:8" ht="20.100000000000001" customHeight="1" x14ac:dyDescent="0.3">
      <c r="F27" s="68" t="s">
        <v>691</v>
      </c>
      <c r="G27" s="848" t="s">
        <v>8</v>
      </c>
      <c r="H27" s="852">
        <v>120000</v>
      </c>
    </row>
    <row r="28" spans="6:8" ht="20.100000000000001" customHeight="1" x14ac:dyDescent="0.3">
      <c r="F28" s="68" t="s">
        <v>692</v>
      </c>
      <c r="G28" s="848" t="s">
        <v>364</v>
      </c>
      <c r="H28" s="852">
        <v>95000</v>
      </c>
    </row>
    <row r="29" spans="6:8" ht="20.100000000000001" customHeight="1" x14ac:dyDescent="0.3">
      <c r="F29" s="68" t="s">
        <v>693</v>
      </c>
      <c r="G29" s="848" t="s">
        <v>9</v>
      </c>
      <c r="H29" s="852">
        <v>3239</v>
      </c>
    </row>
    <row r="30" spans="6:8" ht="20.100000000000001" customHeight="1" x14ac:dyDescent="0.3">
      <c r="F30" s="68" t="s">
        <v>694</v>
      </c>
      <c r="G30" s="848" t="s">
        <v>10</v>
      </c>
      <c r="H30" s="852">
        <v>49199</v>
      </c>
    </row>
    <row r="31" spans="6:8" ht="20.100000000000001" customHeight="1" x14ac:dyDescent="0.3">
      <c r="F31" s="68" t="s">
        <v>695</v>
      </c>
      <c r="G31" s="848" t="s">
        <v>559</v>
      </c>
      <c r="H31" s="852"/>
    </row>
    <row r="32" spans="6:8" ht="20.100000000000001" customHeight="1" x14ac:dyDescent="0.3">
      <c r="F32" s="68" t="s">
        <v>696</v>
      </c>
      <c r="G32" s="848" t="s">
        <v>644</v>
      </c>
      <c r="H32" s="852">
        <v>23125</v>
      </c>
    </row>
    <row r="33" spans="6:8" ht="20.100000000000001" customHeight="1" x14ac:dyDescent="0.3">
      <c r="F33" s="68" t="s">
        <v>697</v>
      </c>
      <c r="G33" s="848" t="s">
        <v>12</v>
      </c>
      <c r="H33" s="852">
        <v>24480</v>
      </c>
    </row>
    <row r="34" spans="6:8" ht="20.100000000000001" customHeight="1" x14ac:dyDescent="0.3">
      <c r="F34" s="68" t="s">
        <v>698</v>
      </c>
      <c r="G34" s="848" t="s">
        <v>385</v>
      </c>
      <c r="H34" s="852">
        <v>236</v>
      </c>
    </row>
    <row r="35" spans="6:8" ht="20.100000000000001" customHeight="1" x14ac:dyDescent="0.3">
      <c r="F35" s="172" t="s">
        <v>699</v>
      </c>
      <c r="G35" s="848" t="s">
        <v>11</v>
      </c>
      <c r="H35" s="852"/>
    </row>
    <row r="36" spans="6:8" ht="20.100000000000001" customHeight="1" x14ac:dyDescent="0.3">
      <c r="F36" s="68" t="s">
        <v>700</v>
      </c>
      <c r="G36" s="848" t="s">
        <v>1249</v>
      </c>
      <c r="H36" s="852">
        <v>50000</v>
      </c>
    </row>
    <row r="37" spans="6:8" ht="20.100000000000001" customHeight="1" x14ac:dyDescent="0.3">
      <c r="F37" s="68" t="s">
        <v>1192</v>
      </c>
      <c r="G37" s="848" t="s">
        <v>433</v>
      </c>
      <c r="H37" s="852">
        <v>12825</v>
      </c>
    </row>
    <row r="38" spans="6:8" ht="20.100000000000001" customHeight="1" x14ac:dyDescent="0.3">
      <c r="F38" s="68" t="s">
        <v>1193</v>
      </c>
      <c r="G38" s="848" t="s">
        <v>13</v>
      </c>
      <c r="H38" s="852"/>
    </row>
    <row r="39" spans="6:8" ht="20.100000000000001" customHeight="1" x14ac:dyDescent="0.3">
      <c r="F39" s="68" t="s">
        <v>1194</v>
      </c>
      <c r="G39" s="848" t="s">
        <v>14</v>
      </c>
      <c r="H39" s="852"/>
    </row>
    <row r="40" spans="6:8" ht="20.100000000000001" customHeight="1" x14ac:dyDescent="0.3">
      <c r="F40" s="68" t="s">
        <v>1195</v>
      </c>
      <c r="G40" s="848" t="s">
        <v>15</v>
      </c>
      <c r="H40" s="852">
        <v>16557</v>
      </c>
    </row>
    <row r="41" spans="6:8" ht="20.100000000000001" customHeight="1" x14ac:dyDescent="0.3">
      <c r="F41" s="68" t="s">
        <v>701</v>
      </c>
      <c r="G41" s="848" t="s">
        <v>645</v>
      </c>
      <c r="H41" s="852"/>
    </row>
    <row r="42" spans="6:8" ht="20.100000000000001" customHeight="1" x14ac:dyDescent="0.3">
      <c r="F42" s="68" t="s">
        <v>1196</v>
      </c>
      <c r="G42" s="848" t="s">
        <v>365</v>
      </c>
      <c r="H42" s="852">
        <v>7000</v>
      </c>
    </row>
    <row r="43" spans="6:8" ht="20.100000000000001" customHeight="1" x14ac:dyDescent="0.3">
      <c r="F43" s="68" t="s">
        <v>1197</v>
      </c>
      <c r="G43" s="848" t="s">
        <v>366</v>
      </c>
      <c r="H43" s="852">
        <v>41000</v>
      </c>
    </row>
    <row r="44" spans="6:8" ht="20.100000000000001" customHeight="1" x14ac:dyDescent="0.3">
      <c r="F44" s="68" t="s">
        <v>1198</v>
      </c>
      <c r="G44" s="848" t="s">
        <v>367</v>
      </c>
      <c r="H44" s="852"/>
    </row>
    <row r="45" spans="6:8" ht="20.100000000000001" customHeight="1" x14ac:dyDescent="0.3">
      <c r="F45" s="68" t="s">
        <v>1199</v>
      </c>
      <c r="G45" s="848" t="s">
        <v>368</v>
      </c>
      <c r="H45" s="852"/>
    </row>
    <row r="46" spans="6:8" ht="20.100000000000001" customHeight="1" x14ac:dyDescent="0.3">
      <c r="F46" s="68" t="s">
        <v>1200</v>
      </c>
      <c r="G46" s="848" t="s">
        <v>16</v>
      </c>
      <c r="H46" s="852">
        <v>28420</v>
      </c>
    </row>
    <row r="47" spans="6:8" ht="20.100000000000001" customHeight="1" x14ac:dyDescent="0.3">
      <c r="F47" s="68" t="s">
        <v>1201</v>
      </c>
      <c r="G47" s="849" t="s">
        <v>17</v>
      </c>
      <c r="H47" s="852">
        <v>223650</v>
      </c>
    </row>
    <row r="48" spans="6:8" ht="20.100000000000001" customHeight="1" x14ac:dyDescent="0.3">
      <c r="F48" s="68" t="s">
        <v>1202</v>
      </c>
      <c r="G48" s="848" t="s">
        <v>369</v>
      </c>
      <c r="H48" s="852"/>
    </row>
    <row r="49" spans="6:8" ht="20.100000000000001" customHeight="1" x14ac:dyDescent="0.3">
      <c r="F49" s="68" t="s">
        <v>1203</v>
      </c>
      <c r="G49" s="848" t="s">
        <v>370</v>
      </c>
      <c r="H49" s="852"/>
    </row>
    <row r="50" spans="6:8" ht="20.100000000000001" customHeight="1" x14ac:dyDescent="0.3">
      <c r="F50" s="68" t="s">
        <v>1204</v>
      </c>
      <c r="G50" s="848" t="s">
        <v>371</v>
      </c>
      <c r="H50" s="852"/>
    </row>
    <row r="51" spans="6:8" ht="20.100000000000001" customHeight="1" x14ac:dyDescent="0.3">
      <c r="F51" s="68" t="s">
        <v>1205</v>
      </c>
      <c r="G51" s="848" t="s">
        <v>397</v>
      </c>
      <c r="H51" s="852">
        <v>315000</v>
      </c>
    </row>
    <row r="52" spans="6:8" ht="20.100000000000001" customHeight="1" x14ac:dyDescent="0.3">
      <c r="F52" s="68" t="s">
        <v>1206</v>
      </c>
      <c r="G52" s="848" t="s">
        <v>447</v>
      </c>
      <c r="H52" s="852">
        <v>1215</v>
      </c>
    </row>
    <row r="53" spans="6:8" ht="20.100000000000001" customHeight="1" x14ac:dyDescent="0.3">
      <c r="F53" s="68" t="s">
        <v>1207</v>
      </c>
      <c r="G53" s="848" t="s">
        <v>19</v>
      </c>
      <c r="H53" s="852">
        <v>6</v>
      </c>
    </row>
    <row r="54" spans="6:8" ht="20.100000000000001" customHeight="1" x14ac:dyDescent="0.3">
      <c r="F54" s="68" t="s">
        <v>1208</v>
      </c>
      <c r="G54" s="848" t="s">
        <v>372</v>
      </c>
      <c r="H54" s="852">
        <v>9899</v>
      </c>
    </row>
    <row r="55" spans="6:8" ht="20.100000000000001" customHeight="1" x14ac:dyDescent="0.3">
      <c r="F55" s="632" t="s">
        <v>1209</v>
      </c>
      <c r="G55" s="848" t="s">
        <v>516</v>
      </c>
      <c r="H55" s="852">
        <v>100</v>
      </c>
    </row>
    <row r="56" spans="6:8" ht="20.100000000000001" customHeight="1" x14ac:dyDescent="0.3">
      <c r="F56" s="604" t="s">
        <v>1191</v>
      </c>
      <c r="G56" s="847" t="s">
        <v>22</v>
      </c>
      <c r="H56" s="852"/>
    </row>
    <row r="57" spans="6:8" ht="30" customHeight="1" x14ac:dyDescent="0.3">
      <c r="F57" s="390" t="s">
        <v>702</v>
      </c>
      <c r="G57" s="848" t="s">
        <v>18</v>
      </c>
      <c r="H57" s="852">
        <v>3074</v>
      </c>
    </row>
    <row r="58" spans="6:8" ht="30" customHeight="1" thickBot="1" x14ac:dyDescent="0.35">
      <c r="F58" s="506" t="s">
        <v>703</v>
      </c>
      <c r="G58" s="850" t="s">
        <v>448</v>
      </c>
      <c r="H58" s="853"/>
    </row>
    <row r="59" spans="6:8" ht="20.100000000000001" customHeight="1" thickBot="1" x14ac:dyDescent="0.35">
      <c r="F59" s="504"/>
      <c r="G59" s="505" t="s">
        <v>26</v>
      </c>
      <c r="H59" s="797">
        <f>SUM(H6:H58)</f>
        <v>3319673</v>
      </c>
    </row>
    <row r="60" spans="6:8" ht="20.100000000000001" customHeight="1" thickBot="1" x14ac:dyDescent="0.35">
      <c r="F60" s="56"/>
      <c r="G60" s="439"/>
    </row>
    <row r="61" spans="6:8" ht="20.100000000000001" customHeight="1" thickBot="1" x14ac:dyDescent="0.35">
      <c r="F61" s="605" t="s">
        <v>20</v>
      </c>
      <c r="G61" s="854"/>
      <c r="H61" s="855"/>
    </row>
    <row r="62" spans="6:8" ht="20.100000000000001" hidden="1" customHeight="1" x14ac:dyDescent="0.3">
      <c r="F62" s="798">
        <v>49000</v>
      </c>
      <c r="G62" s="799" t="s">
        <v>517</v>
      </c>
    </row>
    <row r="63" spans="6:8" ht="20.100000000000001" customHeight="1" x14ac:dyDescent="0.3">
      <c r="F63" s="801" t="s">
        <v>704</v>
      </c>
      <c r="G63" s="856" t="s">
        <v>342</v>
      </c>
      <c r="H63" s="851">
        <f>'112 Rev &amp; Exp Other Source-Uses'!C15</f>
        <v>334497</v>
      </c>
    </row>
    <row r="64" spans="6:8" ht="20.100000000000001" customHeight="1" x14ac:dyDescent="0.3">
      <c r="F64" s="390" t="s">
        <v>705</v>
      </c>
      <c r="G64" s="848" t="s">
        <v>343</v>
      </c>
      <c r="H64" s="852">
        <v>148000</v>
      </c>
    </row>
    <row r="65" spans="6:8" ht="20.100000000000001" customHeight="1" x14ac:dyDescent="0.3">
      <c r="F65" s="390" t="s">
        <v>706</v>
      </c>
      <c r="G65" s="848" t="s">
        <v>344</v>
      </c>
      <c r="H65" s="852">
        <v>118503</v>
      </c>
    </row>
    <row r="66" spans="6:8" ht="20.100000000000001" hidden="1" customHeight="1" thickBot="1" x14ac:dyDescent="0.35">
      <c r="F66" s="390">
        <v>61124</v>
      </c>
      <c r="G66" s="848" t="s">
        <v>512</v>
      </c>
      <c r="H66" s="852"/>
    </row>
    <row r="67" spans="6:8" ht="20.100000000000001" customHeight="1" x14ac:dyDescent="0.3">
      <c r="F67" s="825" t="s">
        <v>1273</v>
      </c>
      <c r="G67" s="857" t="s">
        <v>1272</v>
      </c>
      <c r="H67" s="852">
        <v>98821</v>
      </c>
    </row>
    <row r="68" spans="6:8" ht="20.100000000000001" customHeight="1" thickBot="1" x14ac:dyDescent="0.35">
      <c r="F68" s="391" t="s">
        <v>707</v>
      </c>
      <c r="G68" s="850" t="s">
        <v>1250</v>
      </c>
      <c r="H68" s="853">
        <v>119000</v>
      </c>
    </row>
    <row r="69" spans="6:8" ht="18" thickBot="1" x14ac:dyDescent="0.35">
      <c r="F69" s="504"/>
      <c r="G69" s="514" t="s">
        <v>24</v>
      </c>
      <c r="H69" s="800">
        <f t="shared" ref="H69" si="0">SUM(H63:H68)</f>
        <v>818821</v>
      </c>
    </row>
    <row r="70" spans="6:8" ht="18.75" thickBot="1" x14ac:dyDescent="0.4">
      <c r="F70" s="173" t="s">
        <v>25</v>
      </c>
      <c r="G70" s="174"/>
      <c r="H70" s="779">
        <f>H59+H69</f>
        <v>4138494</v>
      </c>
    </row>
  </sheetData>
  <mergeCells count="1">
    <mergeCell ref="F2:G2"/>
  </mergeCells>
  <phoneticPr fontId="20" type="noConversion"/>
  <pageMargins left="0.75" right="0.75" top="1" bottom="1" header="0.5" footer="0.5"/>
  <pageSetup paperSize="5" scale="75" fitToHeight="0" orientation="portrait" verticalDpi="200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6"/>
  <sheetViews>
    <sheetView zoomScale="98" zoomScaleNormal="98" workbookViewId="0">
      <selection activeCell="C3" sqref="C3"/>
    </sheetView>
  </sheetViews>
  <sheetFormatPr defaultRowHeight="15" x14ac:dyDescent="0.25"/>
  <cols>
    <col min="1" max="1" width="2.28515625" customWidth="1"/>
    <col min="2" max="2" width="14.7109375" customWidth="1"/>
    <col min="3" max="3" width="52.7109375" customWidth="1"/>
    <col min="4" max="4" width="16.85546875" style="53" customWidth="1"/>
    <col min="5" max="5" width="9.85546875" bestFit="1" customWidth="1"/>
  </cols>
  <sheetData>
    <row r="1" spans="2:4" ht="22.5" customHeight="1" x14ac:dyDescent="0.4">
      <c r="B1" s="578"/>
      <c r="C1" s="579" t="s">
        <v>200</v>
      </c>
      <c r="D1" s="508"/>
    </row>
    <row r="2" spans="2:4" ht="22.5" customHeight="1" x14ac:dyDescent="0.4">
      <c r="B2" s="6"/>
      <c r="C2" s="114" t="s">
        <v>1336</v>
      </c>
      <c r="D2" s="508"/>
    </row>
    <row r="3" spans="2:4" ht="22.5" customHeight="1" thickBot="1" x14ac:dyDescent="0.45">
      <c r="B3" s="95"/>
      <c r="C3" s="179" t="s">
        <v>1244</v>
      </c>
      <c r="D3" s="508"/>
    </row>
    <row r="4" spans="2:4" ht="80.099999999999994" customHeight="1" thickBot="1" x14ac:dyDescent="0.4">
      <c r="B4" s="202" t="s">
        <v>425</v>
      </c>
      <c r="C4" s="202" t="s">
        <v>424</v>
      </c>
      <c r="D4" s="321" t="s">
        <v>1245</v>
      </c>
    </row>
    <row r="5" spans="2:4" ht="20.100000000000001" customHeight="1" x14ac:dyDescent="0.3">
      <c r="B5" s="772" t="s">
        <v>708</v>
      </c>
      <c r="C5" s="773" t="s">
        <v>37</v>
      </c>
      <c r="D5" s="805">
        <v>102663</v>
      </c>
    </row>
    <row r="6" spans="2:4" ht="20.100000000000001" hidden="1" customHeight="1" x14ac:dyDescent="0.3">
      <c r="B6" s="176" t="s">
        <v>29</v>
      </c>
      <c r="C6" s="158" t="s">
        <v>38</v>
      </c>
      <c r="D6" s="206"/>
    </row>
    <row r="7" spans="2:4" s="277" customFormat="1" ht="20.100000000000001" customHeight="1" x14ac:dyDescent="0.3">
      <c r="B7" s="176" t="s">
        <v>709</v>
      </c>
      <c r="C7" s="446" t="s">
        <v>39</v>
      </c>
      <c r="D7" s="1056">
        <f>170247-60000</f>
        <v>110247</v>
      </c>
    </row>
    <row r="8" spans="2:4" ht="20.100000000000001" customHeight="1" x14ac:dyDescent="0.3">
      <c r="B8" s="176" t="s">
        <v>710</v>
      </c>
      <c r="C8" s="158" t="s">
        <v>40</v>
      </c>
      <c r="D8" s="206">
        <v>600</v>
      </c>
    </row>
    <row r="9" spans="2:4" s="277" customFormat="1" ht="20.100000000000001" customHeight="1" x14ac:dyDescent="0.3">
      <c r="B9" s="176" t="s">
        <v>711</v>
      </c>
      <c r="C9" s="446" t="s">
        <v>41</v>
      </c>
      <c r="D9" s="806">
        <v>7623</v>
      </c>
    </row>
    <row r="10" spans="2:4" ht="20.100000000000001" customHeight="1" x14ac:dyDescent="0.3">
      <c r="B10" s="176" t="s">
        <v>712</v>
      </c>
      <c r="C10" s="158" t="s">
        <v>42</v>
      </c>
      <c r="D10" s="206">
        <v>57304</v>
      </c>
    </row>
    <row r="11" spans="2:4" ht="20.100000000000001" customHeight="1" x14ac:dyDescent="0.3">
      <c r="B11" s="176" t="s">
        <v>713</v>
      </c>
      <c r="C11" s="158" t="s">
        <v>43</v>
      </c>
      <c r="D11" s="206">
        <v>550</v>
      </c>
    </row>
    <row r="12" spans="2:4" s="277" customFormat="1" ht="20.100000000000001" customHeight="1" x14ac:dyDescent="0.3">
      <c r="B12" s="176" t="s">
        <v>714</v>
      </c>
      <c r="C12" s="446" t="s">
        <v>44</v>
      </c>
      <c r="D12" s="806">
        <v>21863</v>
      </c>
    </row>
    <row r="13" spans="2:4" s="44" customFormat="1" ht="20.100000000000001" customHeight="1" x14ac:dyDescent="0.3">
      <c r="B13" s="176" t="s">
        <v>715</v>
      </c>
      <c r="C13" s="158" t="s">
        <v>206</v>
      </c>
      <c r="D13" s="807">
        <v>27000</v>
      </c>
    </row>
    <row r="14" spans="2:4" s="44" customFormat="1" ht="20.100000000000001" customHeight="1" x14ac:dyDescent="0.3">
      <c r="B14" s="176" t="s">
        <v>716</v>
      </c>
      <c r="C14" s="158" t="s">
        <v>204</v>
      </c>
      <c r="D14" s="807"/>
    </row>
    <row r="15" spans="2:4" s="44" customFormat="1" ht="20.100000000000001" customHeight="1" x14ac:dyDescent="0.3">
      <c r="B15" s="177" t="s">
        <v>717</v>
      </c>
      <c r="C15" s="158" t="s">
        <v>458</v>
      </c>
      <c r="D15" s="807"/>
    </row>
    <row r="16" spans="2:4" s="44" customFormat="1" ht="20.100000000000001" customHeight="1" x14ac:dyDescent="0.3">
      <c r="B16" s="176" t="s">
        <v>718</v>
      </c>
      <c r="C16" s="158" t="s">
        <v>488</v>
      </c>
      <c r="D16" s="807"/>
    </row>
    <row r="17" spans="2:4" s="44" customFormat="1" ht="20.100000000000001" customHeight="1" x14ac:dyDescent="0.3">
      <c r="B17" s="176" t="s">
        <v>719</v>
      </c>
      <c r="C17" s="158" t="s">
        <v>55</v>
      </c>
      <c r="D17" s="807">
        <v>25000</v>
      </c>
    </row>
    <row r="18" spans="2:4" s="44" customFormat="1" ht="20.100000000000001" customHeight="1" x14ac:dyDescent="0.3">
      <c r="B18" s="177" t="s">
        <v>720</v>
      </c>
      <c r="C18" s="158" t="s">
        <v>391</v>
      </c>
      <c r="D18" s="807"/>
    </row>
    <row r="19" spans="2:4" s="44" customFormat="1" ht="20.100000000000001" customHeight="1" x14ac:dyDescent="0.3">
      <c r="B19" s="176" t="s">
        <v>721</v>
      </c>
      <c r="C19" s="158" t="s">
        <v>347</v>
      </c>
      <c r="D19" s="807">
        <v>50000</v>
      </c>
    </row>
    <row r="20" spans="2:4" s="44" customFormat="1" ht="20.100000000000001" customHeight="1" x14ac:dyDescent="0.3">
      <c r="B20" s="177" t="s">
        <v>722</v>
      </c>
      <c r="C20" s="158" t="s">
        <v>386</v>
      </c>
      <c r="D20" s="807">
        <v>8000</v>
      </c>
    </row>
    <row r="21" spans="2:4" s="44" customFormat="1" ht="20.100000000000001" customHeight="1" x14ac:dyDescent="0.3">
      <c r="B21" s="176" t="s">
        <v>723</v>
      </c>
      <c r="C21" s="158" t="s">
        <v>489</v>
      </c>
      <c r="D21" s="807"/>
    </row>
    <row r="22" spans="2:4" s="44" customFormat="1" ht="20.100000000000001" customHeight="1" x14ac:dyDescent="0.3">
      <c r="B22" s="176" t="s">
        <v>724</v>
      </c>
      <c r="C22" s="158" t="s">
        <v>89</v>
      </c>
      <c r="D22" s="807"/>
    </row>
    <row r="23" spans="2:4" s="44" customFormat="1" ht="20.100000000000001" customHeight="1" x14ac:dyDescent="0.3">
      <c r="B23" s="176" t="s">
        <v>725</v>
      </c>
      <c r="C23" s="158" t="s">
        <v>485</v>
      </c>
      <c r="D23" s="807">
        <v>8000</v>
      </c>
    </row>
    <row r="24" spans="2:4" s="278" customFormat="1" ht="25.15" customHeight="1" x14ac:dyDescent="0.3">
      <c r="B24" s="276" t="s">
        <v>726</v>
      </c>
      <c r="C24" s="446" t="s">
        <v>348</v>
      </c>
      <c r="D24" s="808"/>
    </row>
    <row r="25" spans="2:4" s="44" customFormat="1" ht="20.100000000000001" customHeight="1" x14ac:dyDescent="0.3">
      <c r="B25" s="177" t="s">
        <v>727</v>
      </c>
      <c r="C25" s="158" t="s">
        <v>192</v>
      </c>
      <c r="D25" s="1057">
        <f>37400+60000</f>
        <v>97400</v>
      </c>
    </row>
    <row r="26" spans="2:4" s="44" customFormat="1" ht="20.100000000000001" customHeight="1" x14ac:dyDescent="0.3">
      <c r="B26" s="176" t="s">
        <v>728</v>
      </c>
      <c r="C26" s="157" t="s">
        <v>1329</v>
      </c>
      <c r="D26" s="807">
        <v>30668</v>
      </c>
    </row>
    <row r="27" spans="2:4" s="44" customFormat="1" ht="20.100000000000001" customHeight="1" x14ac:dyDescent="0.3">
      <c r="B27" s="176" t="s">
        <v>729</v>
      </c>
      <c r="C27" s="158" t="s">
        <v>45</v>
      </c>
      <c r="D27" s="807">
        <v>6500</v>
      </c>
    </row>
    <row r="28" spans="2:4" s="44" customFormat="1" ht="20.100000000000001" customHeight="1" x14ac:dyDescent="0.3">
      <c r="B28" s="176" t="s">
        <v>730</v>
      </c>
      <c r="C28" s="158" t="s">
        <v>217</v>
      </c>
      <c r="D28" s="807"/>
    </row>
    <row r="29" spans="2:4" s="44" customFormat="1" ht="20.100000000000001" customHeight="1" x14ac:dyDescent="0.3">
      <c r="B29" s="176" t="s">
        <v>731</v>
      </c>
      <c r="C29" s="158" t="s">
        <v>208</v>
      </c>
      <c r="D29" s="807">
        <v>5822</v>
      </c>
    </row>
    <row r="30" spans="2:4" s="44" customFormat="1" ht="20.100000000000001" customHeight="1" x14ac:dyDescent="0.3">
      <c r="B30" s="176" t="s">
        <v>732</v>
      </c>
      <c r="C30" s="158" t="s">
        <v>46</v>
      </c>
      <c r="D30" s="807">
        <v>1500</v>
      </c>
    </row>
    <row r="31" spans="2:4" s="44" customFormat="1" ht="20.100000000000001" customHeight="1" x14ac:dyDescent="0.3">
      <c r="B31" s="176" t="s">
        <v>733</v>
      </c>
      <c r="C31" s="158" t="s">
        <v>47</v>
      </c>
      <c r="D31" s="807">
        <v>1600</v>
      </c>
    </row>
    <row r="32" spans="2:4" s="44" customFormat="1" ht="20.100000000000001" customHeight="1" x14ac:dyDescent="0.3">
      <c r="B32" s="177" t="s">
        <v>734</v>
      </c>
      <c r="C32" s="158" t="s">
        <v>479</v>
      </c>
      <c r="D32" s="807"/>
    </row>
    <row r="33" spans="2:4" s="44" customFormat="1" ht="20.100000000000001" customHeight="1" x14ac:dyDescent="0.3">
      <c r="B33" s="176" t="s">
        <v>735</v>
      </c>
      <c r="C33" s="158" t="s">
        <v>48</v>
      </c>
      <c r="D33" s="807"/>
    </row>
    <row r="34" spans="2:4" s="44" customFormat="1" ht="20.100000000000001" customHeight="1" x14ac:dyDescent="0.3">
      <c r="B34" s="176" t="s">
        <v>736</v>
      </c>
      <c r="C34" s="158" t="s">
        <v>490</v>
      </c>
      <c r="D34" s="807"/>
    </row>
    <row r="35" spans="2:4" s="44" customFormat="1" ht="20.100000000000001" customHeight="1" x14ac:dyDescent="0.3">
      <c r="B35" s="176" t="s">
        <v>737</v>
      </c>
      <c r="C35" s="158" t="s">
        <v>57</v>
      </c>
      <c r="D35" s="807"/>
    </row>
    <row r="36" spans="2:4" s="44" customFormat="1" ht="20.100000000000001" customHeight="1" x14ac:dyDescent="0.3">
      <c r="B36" s="176" t="s">
        <v>738</v>
      </c>
      <c r="C36" s="158" t="s">
        <v>214</v>
      </c>
      <c r="D36" s="807"/>
    </row>
    <row r="37" spans="2:4" s="44" customFormat="1" ht="20.100000000000001" customHeight="1" x14ac:dyDescent="0.3">
      <c r="B37" s="176" t="s">
        <v>739</v>
      </c>
      <c r="C37" s="158" t="s">
        <v>58</v>
      </c>
      <c r="D37" s="807"/>
    </row>
    <row r="38" spans="2:4" s="44" customFormat="1" ht="20.100000000000001" customHeight="1" x14ac:dyDescent="0.3">
      <c r="B38" s="176" t="s">
        <v>740</v>
      </c>
      <c r="C38" s="158" t="s">
        <v>487</v>
      </c>
      <c r="D38" s="807"/>
    </row>
    <row r="39" spans="2:4" s="44" customFormat="1" ht="20.100000000000001" customHeight="1" x14ac:dyDescent="0.3">
      <c r="B39" s="177" t="s">
        <v>741</v>
      </c>
      <c r="C39" s="158" t="s">
        <v>437</v>
      </c>
      <c r="D39" s="807">
        <v>380</v>
      </c>
    </row>
    <row r="40" spans="2:4" s="44" customFormat="1" ht="20.100000000000001" customHeight="1" x14ac:dyDescent="0.3">
      <c r="B40" s="176" t="s">
        <v>742</v>
      </c>
      <c r="C40" s="158" t="s">
        <v>36</v>
      </c>
      <c r="D40" s="807">
        <v>19062</v>
      </c>
    </row>
    <row r="41" spans="2:4" s="44" customFormat="1" ht="20.100000000000001" customHeight="1" x14ac:dyDescent="0.3">
      <c r="B41" s="176" t="s">
        <v>743</v>
      </c>
      <c r="C41" s="158" t="s">
        <v>50</v>
      </c>
      <c r="D41" s="807">
        <v>600</v>
      </c>
    </row>
    <row r="42" spans="2:4" s="44" customFormat="1" ht="20.100000000000001" customHeight="1" x14ac:dyDescent="0.3">
      <c r="B42" s="176" t="s">
        <v>744</v>
      </c>
      <c r="C42" s="158" t="s">
        <v>51</v>
      </c>
      <c r="D42" s="807">
        <v>2500</v>
      </c>
    </row>
    <row r="43" spans="2:4" s="44" customFormat="1" ht="20.100000000000001" customHeight="1" x14ac:dyDescent="0.3">
      <c r="B43" s="176" t="s">
        <v>745</v>
      </c>
      <c r="C43" s="158" t="s">
        <v>215</v>
      </c>
      <c r="D43" s="807">
        <v>2700</v>
      </c>
    </row>
    <row r="44" spans="2:4" s="44" customFormat="1" ht="20.100000000000001" customHeight="1" x14ac:dyDescent="0.3">
      <c r="B44" s="177" t="s">
        <v>746</v>
      </c>
      <c r="C44" s="158" t="s">
        <v>94</v>
      </c>
      <c r="D44" s="807">
        <v>8000</v>
      </c>
    </row>
    <row r="45" spans="2:4" s="44" customFormat="1" ht="20.100000000000001" customHeight="1" x14ac:dyDescent="0.3">
      <c r="B45" s="176" t="s">
        <v>747</v>
      </c>
      <c r="C45" s="158" t="s">
        <v>52</v>
      </c>
      <c r="D45" s="807">
        <v>7700</v>
      </c>
    </row>
    <row r="46" spans="2:4" s="98" customFormat="1" ht="20.100000000000001" customHeight="1" x14ac:dyDescent="0.3">
      <c r="B46" s="176" t="s">
        <v>748</v>
      </c>
      <c r="C46" s="158" t="s">
        <v>53</v>
      </c>
      <c r="D46" s="809">
        <v>1350</v>
      </c>
    </row>
    <row r="47" spans="2:4" s="98" customFormat="1" ht="20.100000000000001" customHeight="1" x14ac:dyDescent="0.3">
      <c r="B47" s="176" t="s">
        <v>749</v>
      </c>
      <c r="C47" s="158" t="s">
        <v>426</v>
      </c>
      <c r="D47" s="809">
        <v>210</v>
      </c>
    </row>
    <row r="48" spans="2:4" s="98" customFormat="1" ht="20.100000000000001" customHeight="1" x14ac:dyDescent="0.3">
      <c r="B48" s="176" t="s">
        <v>750</v>
      </c>
      <c r="C48" s="158" t="s">
        <v>486</v>
      </c>
      <c r="D48" s="809"/>
    </row>
    <row r="49" spans="2:5" s="98" customFormat="1" ht="20.100000000000001" customHeight="1" x14ac:dyDescent="0.3">
      <c r="B49" s="176" t="s">
        <v>751</v>
      </c>
      <c r="C49" s="158" t="s">
        <v>537</v>
      </c>
      <c r="D49" s="809"/>
    </row>
    <row r="50" spans="2:5" s="98" customFormat="1" ht="20.100000000000001" customHeight="1" x14ac:dyDescent="0.3">
      <c r="B50" s="176" t="s">
        <v>752</v>
      </c>
      <c r="C50" s="158" t="s">
        <v>54</v>
      </c>
      <c r="D50" s="809">
        <v>1600</v>
      </c>
    </row>
    <row r="51" spans="2:5" s="98" customFormat="1" ht="20.100000000000001" customHeight="1" x14ac:dyDescent="0.3">
      <c r="B51" s="176" t="s">
        <v>753</v>
      </c>
      <c r="C51" s="158" t="s">
        <v>662</v>
      </c>
      <c r="D51" s="809">
        <v>86000</v>
      </c>
    </row>
    <row r="52" spans="2:5" s="98" customFormat="1" ht="20.100000000000001" customHeight="1" x14ac:dyDescent="0.3">
      <c r="B52" s="176" t="s">
        <v>754</v>
      </c>
      <c r="C52" s="158" t="s">
        <v>56</v>
      </c>
      <c r="D52" s="809">
        <v>0</v>
      </c>
    </row>
    <row r="53" spans="2:5" s="98" customFormat="1" ht="20.100000000000001" customHeight="1" x14ac:dyDescent="0.3">
      <c r="B53" s="176" t="s">
        <v>755</v>
      </c>
      <c r="C53" s="158" t="s">
        <v>256</v>
      </c>
      <c r="D53" s="809"/>
    </row>
    <row r="54" spans="2:5" s="44" customFormat="1" ht="20.100000000000001" customHeight="1" thickBot="1" x14ac:dyDescent="0.35">
      <c r="B54" s="447" t="s">
        <v>756</v>
      </c>
      <c r="C54" s="178" t="s">
        <v>213</v>
      </c>
      <c r="D54" s="810">
        <v>1500</v>
      </c>
    </row>
    <row r="55" spans="2:5" ht="24.95" customHeight="1" thickBot="1" x14ac:dyDescent="0.4">
      <c r="B55" s="445"/>
      <c r="C55" s="445" t="s">
        <v>28</v>
      </c>
      <c r="D55" s="762">
        <f t="shared" ref="D55" si="0">SUM(D5:D54)</f>
        <v>693942</v>
      </c>
      <c r="E55" s="53"/>
    </row>
    <row r="56" spans="2:5" ht="18" x14ac:dyDescent="0.35">
      <c r="B56" s="3"/>
      <c r="C56" s="3"/>
    </row>
    <row r="57" spans="2:5" ht="18" x14ac:dyDescent="0.35">
      <c r="B57" s="3"/>
      <c r="C57" s="3"/>
    </row>
    <row r="58" spans="2:5" ht="18" x14ac:dyDescent="0.35">
      <c r="B58" s="3"/>
      <c r="C58" s="3"/>
    </row>
    <row r="61" spans="2:5" x14ac:dyDescent="0.25">
      <c r="C61" s="823"/>
    </row>
    <row r="62" spans="2:5" ht="15.75" x14ac:dyDescent="0.3">
      <c r="B62" s="2"/>
      <c r="C62" s="1"/>
    </row>
    <row r="63" spans="2:5" ht="15.75" x14ac:dyDescent="0.3">
      <c r="B63" s="60"/>
      <c r="C63" s="1"/>
    </row>
    <row r="64" spans="2:5" ht="15.75" x14ac:dyDescent="0.3">
      <c r="B64" s="2"/>
      <c r="C64" s="9"/>
    </row>
    <row r="65" spans="2:3" ht="15.75" x14ac:dyDescent="0.3">
      <c r="B65" s="2"/>
      <c r="C65" s="1"/>
    </row>
    <row r="66" spans="2:3" ht="15.75" x14ac:dyDescent="0.3">
      <c r="B66" s="2"/>
      <c r="C66" s="1"/>
    </row>
    <row r="67" spans="2:3" ht="15.75" x14ac:dyDescent="0.3">
      <c r="B67" s="2"/>
      <c r="C67" s="1"/>
    </row>
    <row r="68" spans="2:3" ht="15.75" x14ac:dyDescent="0.3">
      <c r="B68" s="2"/>
      <c r="C68" s="1"/>
    </row>
    <row r="69" spans="2:3" ht="15.75" x14ac:dyDescent="0.3">
      <c r="B69" s="2"/>
      <c r="C69" s="1"/>
    </row>
    <row r="70" spans="2:3" ht="15.75" x14ac:dyDescent="0.3">
      <c r="B70" s="2"/>
      <c r="C70" s="1"/>
    </row>
    <row r="71" spans="2:3" x14ac:dyDescent="0.25">
      <c r="C71" s="278"/>
    </row>
    <row r="72" spans="2:3" ht="15.75" x14ac:dyDescent="0.3">
      <c r="B72" s="780"/>
      <c r="C72" s="780"/>
    </row>
    <row r="73" spans="2:3" ht="15.75" x14ac:dyDescent="0.3">
      <c r="B73" s="780"/>
      <c r="C73" s="780"/>
    </row>
    <row r="74" spans="2:3" ht="15.75" x14ac:dyDescent="0.3">
      <c r="C74" s="780"/>
    </row>
    <row r="75" spans="2:3" ht="15.75" x14ac:dyDescent="0.3">
      <c r="C75" s="780"/>
    </row>
    <row r="76" spans="2:3" ht="15.75" x14ac:dyDescent="0.3">
      <c r="C76" s="780"/>
    </row>
  </sheetData>
  <phoneticPr fontId="0" type="noConversion"/>
  <printOptions horizontalCentered="1"/>
  <pageMargins left="0" right="0" top="0.5" bottom="0.5" header="0.3" footer="0.3"/>
  <pageSetup paperSize="5" fitToHeight="0" orientation="portrait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32"/>
  <sheetViews>
    <sheetView workbookViewId="0">
      <selection activeCell="D4" sqref="D4"/>
    </sheetView>
  </sheetViews>
  <sheetFormatPr defaultRowHeight="15" x14ac:dyDescent="0.25"/>
  <cols>
    <col min="3" max="3" width="14.42578125" customWidth="1"/>
    <col min="4" max="4" width="54.42578125" customWidth="1"/>
    <col min="5" max="5" width="17" style="53" customWidth="1"/>
    <col min="7" max="7" width="9.85546875" bestFit="1" customWidth="1"/>
  </cols>
  <sheetData>
    <row r="2" spans="3:5" ht="22.5" x14ac:dyDescent="0.4">
      <c r="C2" s="103"/>
      <c r="D2" s="858" t="s">
        <v>527</v>
      </c>
      <c r="E2" s="508"/>
    </row>
    <row r="3" spans="3:5" ht="30" customHeight="1" x14ac:dyDescent="0.4">
      <c r="C3" s="6"/>
      <c r="D3" s="577" t="s">
        <v>1336</v>
      </c>
      <c r="E3" s="508"/>
    </row>
    <row r="4" spans="3:5" ht="23.25" thickBot="1" x14ac:dyDescent="0.45">
      <c r="C4" s="95"/>
      <c r="D4" s="179" t="s">
        <v>1244</v>
      </c>
      <c r="E4" s="508"/>
    </row>
    <row r="5" spans="3:5" ht="45.75" thickBot="1" x14ac:dyDescent="0.4">
      <c r="C5" s="202" t="s">
        <v>425</v>
      </c>
      <c r="D5" s="202" t="s">
        <v>424</v>
      </c>
      <c r="E5" s="862" t="s">
        <v>1251</v>
      </c>
    </row>
    <row r="6" spans="3:5" ht="15.75" x14ac:dyDescent="0.3">
      <c r="C6" s="275"/>
      <c r="D6" s="569" t="s">
        <v>529</v>
      </c>
      <c r="E6" s="805"/>
    </row>
    <row r="7" spans="3:5" ht="15.75" x14ac:dyDescent="0.3">
      <c r="C7" s="175" t="s">
        <v>1224</v>
      </c>
      <c r="D7" s="570" t="s">
        <v>207</v>
      </c>
      <c r="E7" s="206"/>
    </row>
    <row r="8" spans="3:5" ht="15.75" x14ac:dyDescent="0.3">
      <c r="C8" s="275" t="s">
        <v>758</v>
      </c>
      <c r="D8" s="569" t="s">
        <v>271</v>
      </c>
      <c r="E8" s="206">
        <v>3000</v>
      </c>
    </row>
    <row r="9" spans="3:5" ht="15.75" x14ac:dyDescent="0.3">
      <c r="C9" s="275" t="s">
        <v>1225</v>
      </c>
      <c r="D9" s="569" t="s">
        <v>757</v>
      </c>
      <c r="E9" s="206"/>
    </row>
    <row r="10" spans="3:5" ht="15.75" x14ac:dyDescent="0.3">
      <c r="C10" s="275" t="s">
        <v>1226</v>
      </c>
      <c r="D10" s="569" t="s">
        <v>556</v>
      </c>
      <c r="E10" s="206"/>
    </row>
    <row r="11" spans="3:5" ht="15.75" x14ac:dyDescent="0.3">
      <c r="C11" s="175" t="s">
        <v>1227</v>
      </c>
      <c r="D11" s="570" t="s">
        <v>523</v>
      </c>
      <c r="E11" s="206" t="s">
        <v>434</v>
      </c>
    </row>
    <row r="12" spans="3:5" ht="15.75" x14ac:dyDescent="0.3">
      <c r="C12" s="175" t="s">
        <v>1228</v>
      </c>
      <c r="D12" s="570" t="s">
        <v>557</v>
      </c>
      <c r="E12" s="206"/>
    </row>
    <row r="13" spans="3:5" ht="15.75" x14ac:dyDescent="0.3">
      <c r="C13" s="175" t="s">
        <v>759</v>
      </c>
      <c r="D13" s="570" t="s">
        <v>272</v>
      </c>
      <c r="E13" s="206">
        <v>5000</v>
      </c>
    </row>
    <row r="14" spans="3:5" ht="15.75" x14ac:dyDescent="0.3">
      <c r="C14" s="275" t="s">
        <v>1229</v>
      </c>
      <c r="D14" s="569" t="s">
        <v>524</v>
      </c>
      <c r="E14" s="206"/>
    </row>
    <row r="15" spans="3:5" ht="15.75" x14ac:dyDescent="0.3">
      <c r="C15" s="275" t="s">
        <v>1230</v>
      </c>
      <c r="D15" s="569" t="s">
        <v>558</v>
      </c>
      <c r="E15" s="206"/>
    </row>
    <row r="16" spans="3:5" ht="15.75" x14ac:dyDescent="0.3">
      <c r="C16" s="176" t="s">
        <v>760</v>
      </c>
      <c r="D16" s="571" t="s">
        <v>648</v>
      </c>
      <c r="E16" s="206"/>
    </row>
    <row r="17" spans="3:7" ht="15.75" x14ac:dyDescent="0.3">
      <c r="C17" s="176" t="s">
        <v>1231</v>
      </c>
      <c r="D17" s="571" t="s">
        <v>525</v>
      </c>
      <c r="E17" s="206">
        <v>5000</v>
      </c>
    </row>
    <row r="18" spans="3:7" ht="15.75" x14ac:dyDescent="0.3">
      <c r="C18" s="541" t="s">
        <v>761</v>
      </c>
      <c r="D18" s="571" t="s">
        <v>209</v>
      </c>
      <c r="E18" s="206">
        <v>39661</v>
      </c>
    </row>
    <row r="19" spans="3:7" ht="15.75" x14ac:dyDescent="0.3">
      <c r="C19" s="176" t="s">
        <v>762</v>
      </c>
      <c r="D19" s="571" t="s">
        <v>597</v>
      </c>
      <c r="E19" s="206">
        <v>10000</v>
      </c>
    </row>
    <row r="20" spans="3:7" ht="15.75" x14ac:dyDescent="0.3">
      <c r="C20" s="176" t="s">
        <v>1232</v>
      </c>
      <c r="D20" s="571" t="s">
        <v>526</v>
      </c>
      <c r="E20" s="206"/>
    </row>
    <row r="21" spans="3:7" ht="15.75" x14ac:dyDescent="0.3">
      <c r="C21" s="177"/>
      <c r="D21" s="571"/>
      <c r="E21" s="206"/>
    </row>
    <row r="22" spans="3:7" ht="15.75" x14ac:dyDescent="0.3">
      <c r="C22" s="176"/>
      <c r="D22" s="571"/>
      <c r="E22" s="206"/>
    </row>
    <row r="23" spans="3:7" ht="15.75" x14ac:dyDescent="0.3">
      <c r="C23" s="177"/>
      <c r="D23" s="571"/>
      <c r="E23" s="206"/>
    </row>
    <row r="24" spans="3:7" ht="15.75" x14ac:dyDescent="0.3">
      <c r="C24" s="176"/>
      <c r="D24" s="571"/>
      <c r="E24" s="206"/>
    </row>
    <row r="25" spans="3:7" ht="15.75" x14ac:dyDescent="0.3">
      <c r="C25" s="176"/>
      <c r="D25" s="571"/>
      <c r="E25" s="206"/>
    </row>
    <row r="26" spans="3:7" ht="15.75" x14ac:dyDescent="0.3">
      <c r="C26" s="176"/>
      <c r="D26" s="571"/>
      <c r="E26" s="206"/>
    </row>
    <row r="27" spans="3:7" ht="15.75" x14ac:dyDescent="0.3">
      <c r="C27" s="276"/>
      <c r="D27" s="572"/>
      <c r="E27" s="206"/>
    </row>
    <row r="28" spans="3:7" ht="15.75" x14ac:dyDescent="0.3">
      <c r="C28" s="177"/>
      <c r="D28" s="571"/>
      <c r="E28" s="206"/>
    </row>
    <row r="29" spans="3:7" ht="15.75" x14ac:dyDescent="0.3">
      <c r="C29" s="176"/>
      <c r="D29" s="573"/>
      <c r="E29" s="206"/>
    </row>
    <row r="30" spans="3:7" ht="16.5" thickBot="1" x14ac:dyDescent="0.35">
      <c r="C30" s="542"/>
      <c r="D30" s="574"/>
      <c r="E30" s="860"/>
    </row>
    <row r="31" spans="3:7" ht="18.75" thickBot="1" x14ac:dyDescent="0.4">
      <c r="C31" s="202"/>
      <c r="D31" s="859" t="s">
        <v>282</v>
      </c>
      <c r="E31" s="861">
        <f>SUM(E6:E30)</f>
        <v>62661</v>
      </c>
      <c r="G31" s="53"/>
    </row>
    <row r="32" spans="3:7" ht="18" x14ac:dyDescent="0.35">
      <c r="D32" s="518"/>
    </row>
  </sheetData>
  <pageMargins left="0.7" right="0.7" top="0.75" bottom="0.75" header="0.3" footer="0.3"/>
  <pageSetup paperSize="5" fitToHeight="0" orientation="portrait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23"/>
  <sheetViews>
    <sheetView workbookViewId="0">
      <selection activeCell="D4" sqref="D4"/>
    </sheetView>
  </sheetViews>
  <sheetFormatPr defaultRowHeight="15" x14ac:dyDescent="0.25"/>
  <cols>
    <col min="3" max="3" width="14.140625" bestFit="1" customWidth="1"/>
    <col min="4" max="4" width="56.42578125" customWidth="1"/>
    <col min="5" max="5" width="18.28515625" style="53" customWidth="1"/>
  </cols>
  <sheetData>
    <row r="2" spans="3:5" ht="22.5" x14ac:dyDescent="0.4">
      <c r="C2" s="103"/>
      <c r="D2" s="579" t="s">
        <v>302</v>
      </c>
      <c r="E2" s="508"/>
    </row>
    <row r="3" spans="3:5" ht="24.95" customHeight="1" x14ac:dyDescent="0.4">
      <c r="C3" s="6"/>
      <c r="D3" s="577" t="s">
        <v>1336</v>
      </c>
      <c r="E3" s="508"/>
    </row>
    <row r="4" spans="3:5" ht="23.25" thickBot="1" x14ac:dyDescent="0.45">
      <c r="C4" s="95"/>
      <c r="D4" s="179" t="s">
        <v>1244</v>
      </c>
      <c r="E4" s="508"/>
    </row>
    <row r="5" spans="3:5" ht="45.75" thickBot="1" x14ac:dyDescent="0.4">
      <c r="C5" s="202" t="s">
        <v>425</v>
      </c>
      <c r="D5" s="202" t="s">
        <v>424</v>
      </c>
      <c r="E5" s="863" t="s">
        <v>1252</v>
      </c>
    </row>
    <row r="6" spans="3:5" ht="15.75" x14ac:dyDescent="0.3">
      <c r="C6" s="275"/>
      <c r="D6" s="569" t="s">
        <v>528</v>
      </c>
      <c r="E6" s="805"/>
    </row>
    <row r="7" spans="3:5" ht="15.75" x14ac:dyDescent="0.3">
      <c r="C7" s="275" t="s">
        <v>763</v>
      </c>
      <c r="D7" s="569" t="s">
        <v>271</v>
      </c>
      <c r="E7" s="206">
        <v>1560</v>
      </c>
    </row>
    <row r="8" spans="3:5" ht="15.75" x14ac:dyDescent="0.3">
      <c r="C8" s="275" t="s">
        <v>1233</v>
      </c>
      <c r="D8" s="569" t="s">
        <v>524</v>
      </c>
      <c r="E8" s="206"/>
    </row>
    <row r="9" spans="3:5" ht="15.75" x14ac:dyDescent="0.3">
      <c r="C9" s="176" t="s">
        <v>764</v>
      </c>
      <c r="D9" s="571" t="s">
        <v>630</v>
      </c>
      <c r="E9" s="206">
        <v>1400</v>
      </c>
    </row>
    <row r="10" spans="3:5" ht="15.75" x14ac:dyDescent="0.3">
      <c r="C10" s="541" t="s">
        <v>765</v>
      </c>
      <c r="D10" s="571" t="s">
        <v>209</v>
      </c>
      <c r="E10" s="206">
        <v>10300</v>
      </c>
    </row>
    <row r="11" spans="3:5" ht="15.75" x14ac:dyDescent="0.3">
      <c r="C11" s="541" t="s">
        <v>1234</v>
      </c>
      <c r="D11" s="571" t="s">
        <v>631</v>
      </c>
      <c r="E11" s="206"/>
    </row>
    <row r="12" spans="3:5" ht="15.75" x14ac:dyDescent="0.3">
      <c r="C12" s="176" t="s">
        <v>766</v>
      </c>
      <c r="D12" s="571" t="s">
        <v>36</v>
      </c>
      <c r="E12" s="206">
        <v>8990</v>
      </c>
    </row>
    <row r="13" spans="3:5" ht="15.75" x14ac:dyDescent="0.3">
      <c r="C13" s="177"/>
      <c r="D13" s="571"/>
      <c r="E13" s="206"/>
    </row>
    <row r="14" spans="3:5" ht="15.75" x14ac:dyDescent="0.3">
      <c r="C14" s="176"/>
      <c r="D14" s="571"/>
      <c r="E14" s="206"/>
    </row>
    <row r="15" spans="3:5" ht="15.75" x14ac:dyDescent="0.3">
      <c r="C15" s="177"/>
      <c r="D15" s="571"/>
      <c r="E15" s="206"/>
    </row>
    <row r="16" spans="3:5" ht="15.75" x14ac:dyDescent="0.3">
      <c r="C16" s="176"/>
      <c r="D16" s="571"/>
      <c r="E16" s="206"/>
    </row>
    <row r="17" spans="3:5" ht="15.75" x14ac:dyDescent="0.3">
      <c r="C17" s="176"/>
      <c r="D17" s="571"/>
      <c r="E17" s="206"/>
    </row>
    <row r="18" spans="3:5" ht="15.75" x14ac:dyDescent="0.3">
      <c r="C18" s="176"/>
      <c r="D18" s="571"/>
      <c r="E18" s="206"/>
    </row>
    <row r="19" spans="3:5" ht="15.75" x14ac:dyDescent="0.3">
      <c r="C19" s="276"/>
      <c r="D19" s="572"/>
      <c r="E19" s="206"/>
    </row>
    <row r="20" spans="3:5" ht="15.75" x14ac:dyDescent="0.3">
      <c r="C20" s="177"/>
      <c r="D20" s="571"/>
      <c r="E20" s="206"/>
    </row>
    <row r="21" spans="3:5" ht="15.75" x14ac:dyDescent="0.3">
      <c r="C21" s="176"/>
      <c r="D21" s="573"/>
      <c r="E21" s="206"/>
    </row>
    <row r="22" spans="3:5" ht="16.5" thickBot="1" x14ac:dyDescent="0.35">
      <c r="C22" s="542"/>
      <c r="D22" s="574"/>
      <c r="E22" s="860"/>
    </row>
    <row r="23" spans="3:5" ht="20.25" thickBot="1" x14ac:dyDescent="0.4">
      <c r="C23" s="202"/>
      <c r="D23" s="859" t="s">
        <v>282</v>
      </c>
      <c r="E23" s="864">
        <f>SUM(E7:E22)</f>
        <v>22250</v>
      </c>
    </row>
  </sheetData>
  <pageMargins left="0.7" right="0.7" top="0.75" bottom="0.75" header="0.3" footer="0.3"/>
  <pageSetup paperSize="5" fitToHeight="0" orientation="portrait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3" sqref="B3"/>
    </sheetView>
  </sheetViews>
  <sheetFormatPr defaultRowHeight="15" x14ac:dyDescent="0.25"/>
  <cols>
    <col min="1" max="1" width="12.42578125" customWidth="1"/>
    <col min="2" max="2" width="51" customWidth="1"/>
    <col min="3" max="3" width="18.5703125" style="116" customWidth="1"/>
  </cols>
  <sheetData>
    <row r="1" spans="1:3" ht="22.5" customHeight="1" x14ac:dyDescent="0.4">
      <c r="A1" s="5"/>
      <c r="B1" s="870" t="s">
        <v>269</v>
      </c>
      <c r="C1" s="760"/>
    </row>
    <row r="2" spans="1:3" ht="24.95" customHeight="1" x14ac:dyDescent="0.4">
      <c r="A2" s="6"/>
      <c r="B2" s="577" t="s">
        <v>1336</v>
      </c>
      <c r="C2" s="760"/>
    </row>
    <row r="3" spans="1:3" ht="22.5" customHeight="1" thickBot="1" x14ac:dyDescent="0.45">
      <c r="A3" s="264"/>
      <c r="B3" s="179" t="s">
        <v>1244</v>
      </c>
      <c r="C3" s="760"/>
    </row>
    <row r="4" spans="1:3" s="63" customFormat="1" ht="68.099999999999994" customHeight="1" thickBot="1" x14ac:dyDescent="0.4">
      <c r="A4" s="202" t="s">
        <v>425</v>
      </c>
      <c r="B4" s="202" t="s">
        <v>424</v>
      </c>
      <c r="C4" s="865" t="s">
        <v>1251</v>
      </c>
    </row>
    <row r="5" spans="1:3" ht="20.100000000000001" customHeight="1" x14ac:dyDescent="0.3">
      <c r="A5" s="188" t="s">
        <v>767</v>
      </c>
      <c r="B5" s="866" t="s">
        <v>39</v>
      </c>
      <c r="C5" s="868">
        <v>2521</v>
      </c>
    </row>
    <row r="6" spans="1:3" ht="20.100000000000001" customHeight="1" thickBot="1" x14ac:dyDescent="0.35">
      <c r="A6" s="320" t="s">
        <v>768</v>
      </c>
      <c r="B6" s="867" t="s">
        <v>44</v>
      </c>
      <c r="C6" s="869">
        <v>193</v>
      </c>
    </row>
    <row r="7" spans="1:3" ht="20.100000000000001" customHeight="1" thickBot="1" x14ac:dyDescent="0.3">
      <c r="A7" s="121"/>
      <c r="B7" s="388" t="s">
        <v>270</v>
      </c>
      <c r="C7" s="761">
        <f>SUM(C5:C6)</f>
        <v>2714</v>
      </c>
    </row>
    <row r="10" spans="1:3" x14ac:dyDescent="0.25">
      <c r="B10" t="s">
        <v>438</v>
      </c>
    </row>
  </sheetData>
  <phoneticPr fontId="20" type="noConversion"/>
  <pageMargins left="0.75" right="0.75" top="1" bottom="1" header="0.5" footer="0.5"/>
  <pageSetup paperSize="5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57</vt:i4>
      </vt:variant>
    </vt:vector>
  </HeadingPairs>
  <TitlesOfParts>
    <vt:vector size="105" baseType="lpstr">
      <vt:lpstr>Sheet1</vt:lpstr>
      <vt:lpstr>BUDGET HIGHLIGHTS</vt:lpstr>
      <vt:lpstr>SUPPLEMENTAL INFO</vt:lpstr>
      <vt:lpstr>GENERAL FUND SUMMARY</vt:lpstr>
      <vt:lpstr>GENERAL FUND REVENUE</vt:lpstr>
      <vt:lpstr>51100</vt:lpstr>
      <vt:lpstr>51101 COURTHSE EXP</vt:lpstr>
      <vt:lpstr>51102 CRT HOUSE ANNEX II</vt:lpstr>
      <vt:lpstr>51210</vt:lpstr>
      <vt:lpstr>51300</vt:lpstr>
      <vt:lpstr>51600</vt:lpstr>
      <vt:lpstr>51910</vt:lpstr>
      <vt:lpstr>51920</vt:lpstr>
      <vt:lpstr>52100</vt:lpstr>
      <vt:lpstr>52300</vt:lpstr>
      <vt:lpstr>52900</vt:lpstr>
      <vt:lpstr>52950</vt:lpstr>
      <vt:lpstr>55450</vt:lpstr>
      <vt:lpstr>56300</vt:lpstr>
      <vt:lpstr>57000</vt:lpstr>
      <vt:lpstr>57100</vt:lpstr>
      <vt:lpstr>59200</vt:lpstr>
      <vt:lpstr>111 Revenue-Other Sources</vt:lpstr>
      <vt:lpstr>111-53700-Expenses</vt:lpstr>
      <vt:lpstr>102-Debt Reduction</vt:lpstr>
      <vt:lpstr>112 Rev &amp; Exp Other Source-Uses</vt:lpstr>
      <vt:lpstr>113-Rev and other sources</vt:lpstr>
      <vt:lpstr>116-Revenue &amp; Exp</vt:lpstr>
      <vt:lpstr>117-Rev-Other Sources &amp; Expense</vt:lpstr>
      <vt:lpstr>118-Revenue &amp; Expenses</vt:lpstr>
      <vt:lpstr>119-Revenues &amp; Expenses</vt:lpstr>
      <vt:lpstr>232 Civil Defense</vt:lpstr>
      <vt:lpstr>511-SOLID WASTE </vt:lpstr>
      <vt:lpstr>MOTOR VEHICLE TRAINING</vt:lpstr>
      <vt:lpstr>MANUFACTURED HOMES</vt:lpstr>
      <vt:lpstr>SHERIFF CONDEMNATION</vt:lpstr>
      <vt:lpstr>PC DIALYSIS RENTAL</vt:lpstr>
      <vt:lpstr>2007 PBA WARRANT (JAIL LEASE)</vt:lpstr>
      <vt:lpstr>2007 GEN OBLIG WRNT</vt:lpstr>
      <vt:lpstr>2010-A GEN OBLIG WRNT (HOTEL)</vt:lpstr>
      <vt:lpstr>2010-B GEN OBLIG WRNT (RENOVAT)</vt:lpstr>
      <vt:lpstr>2013-A GEN OBLIG WRNT</vt:lpstr>
      <vt:lpstr>2013-B GEN OBLIG WRNT</vt:lpstr>
      <vt:lpstr>DEBT SERVICE</vt:lpstr>
      <vt:lpstr>PC HISTORIC JAIL FUND</vt:lpstr>
      <vt:lpstr>REBUILD AMERICA</vt:lpstr>
      <vt:lpstr>FEDERAL EXCHANGE</vt:lpstr>
      <vt:lpstr>AMERICAN RESCUE PLAN</vt:lpstr>
      <vt:lpstr>'102-Debt Reduction'!Print_Area</vt:lpstr>
      <vt:lpstr>'111 Revenue-Other Sources'!Print_Area</vt:lpstr>
      <vt:lpstr>'111-53700-Expenses'!Print_Area</vt:lpstr>
      <vt:lpstr>'112 Rev &amp; Exp Other Source-Uses'!Print_Area</vt:lpstr>
      <vt:lpstr>'113-Rev and other sources'!Print_Area</vt:lpstr>
      <vt:lpstr>'116-Revenue &amp; Exp'!Print_Area</vt:lpstr>
      <vt:lpstr>'117-Rev-Other Sources &amp; Expense'!Print_Area</vt:lpstr>
      <vt:lpstr>'118-Revenue &amp; Expenses'!Print_Area</vt:lpstr>
      <vt:lpstr>'119-Revenues &amp; Expenses'!Print_Area</vt:lpstr>
      <vt:lpstr>'2007 GEN OBLIG WRNT'!Print_Area</vt:lpstr>
      <vt:lpstr>'2007 PBA WARRANT (JAIL LEASE)'!Print_Area</vt:lpstr>
      <vt:lpstr>'2010-A GEN OBLIG WRNT (HOTEL)'!Print_Area</vt:lpstr>
      <vt:lpstr>'2010-B GEN OBLIG WRNT (RENOVAT)'!Print_Area</vt:lpstr>
      <vt:lpstr>'2013-A GEN OBLIG WRNT'!Print_Area</vt:lpstr>
      <vt:lpstr>'2013-B GEN OBLIG WRNT'!Print_Area</vt:lpstr>
      <vt:lpstr>'232 Civil Defense'!Print_Area</vt:lpstr>
      <vt:lpstr>'51100'!Print_Area</vt:lpstr>
      <vt:lpstr>'51101 COURTHSE EXP'!Print_Area</vt:lpstr>
      <vt:lpstr>'51102 CRT HOUSE ANNEX II'!Print_Area</vt:lpstr>
      <vt:lpstr>'511-SOLID WASTE '!Print_Area</vt:lpstr>
      <vt:lpstr>'51210'!Print_Area</vt:lpstr>
      <vt:lpstr>'51300'!Print_Area</vt:lpstr>
      <vt:lpstr>'51600'!Print_Area</vt:lpstr>
      <vt:lpstr>'51910'!Print_Area</vt:lpstr>
      <vt:lpstr>'51920'!Print_Area</vt:lpstr>
      <vt:lpstr>'52100'!Print_Area</vt:lpstr>
      <vt:lpstr>'52300'!Print_Area</vt:lpstr>
      <vt:lpstr>'52900'!Print_Area</vt:lpstr>
      <vt:lpstr>'52950'!Print_Area</vt:lpstr>
      <vt:lpstr>'55450'!Print_Area</vt:lpstr>
      <vt:lpstr>'56300'!Print_Area</vt:lpstr>
      <vt:lpstr>'57100'!Print_Area</vt:lpstr>
      <vt:lpstr>'59200'!Print_Area</vt:lpstr>
      <vt:lpstr>'AMERICAN RESCUE PLAN'!Print_Area</vt:lpstr>
      <vt:lpstr>'BUDGET HIGHLIGHTS'!Print_Area</vt:lpstr>
      <vt:lpstr>'DEBT SERVICE'!Print_Area</vt:lpstr>
      <vt:lpstr>'FEDERAL EXCHANGE'!Print_Area</vt:lpstr>
      <vt:lpstr>'GENERAL FUND REVENUE'!Print_Area</vt:lpstr>
      <vt:lpstr>'GENERAL FUND SUMMARY'!Print_Area</vt:lpstr>
      <vt:lpstr>'MANUFACTURED HOMES'!Print_Area</vt:lpstr>
      <vt:lpstr>'MOTOR VEHICLE TRAINING'!Print_Area</vt:lpstr>
      <vt:lpstr>'PC DIALYSIS RENTAL'!Print_Area</vt:lpstr>
      <vt:lpstr>'PC HISTORIC JAIL FUND'!Print_Area</vt:lpstr>
      <vt:lpstr>'REBUILD AMERICA'!Print_Area</vt:lpstr>
      <vt:lpstr>'SHERIFF CONDEMNATION'!Print_Area</vt:lpstr>
      <vt:lpstr>'SUPPLEMENTAL INFO'!Print_Area</vt:lpstr>
      <vt:lpstr>'111 Revenue-Other Sources'!Print_Titles</vt:lpstr>
      <vt:lpstr>'111-53700-Expenses'!Print_Titles</vt:lpstr>
      <vt:lpstr>'232 Civil Defense'!Print_Titles</vt:lpstr>
      <vt:lpstr>'51100'!Print_Titles</vt:lpstr>
      <vt:lpstr>'51300'!Print_Titles</vt:lpstr>
      <vt:lpstr>'51600'!Print_Titles</vt:lpstr>
      <vt:lpstr>'51920'!Print_Titles</vt:lpstr>
      <vt:lpstr>'52100'!Print_Titles</vt:lpstr>
      <vt:lpstr>'56300'!Print_Titles</vt:lpstr>
      <vt:lpstr>'GENERAL FUND REVENUE'!Print_Titles</vt:lpstr>
      <vt:lpstr>'GENERAL FUND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tamaracash</dc:creator>
  <cp:lastModifiedBy>Admin</cp:lastModifiedBy>
  <cp:lastPrinted>2021-09-28T17:12:16Z</cp:lastPrinted>
  <dcterms:created xsi:type="dcterms:W3CDTF">2008-01-10T14:15:38Z</dcterms:created>
  <dcterms:modified xsi:type="dcterms:W3CDTF">2021-09-28T21:26:34Z</dcterms:modified>
</cp:coreProperties>
</file>